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9795" yWindow="-30" windowWidth="9210" windowHeight="11400"/>
  </bookViews>
  <sheets>
    <sheet name="zapis" sheetId="1" r:id="rId1"/>
    <sheet name="súpisky" sheetId="7" r:id="rId2"/>
    <sheet name="zapisy k stolom" sheetId="6" r:id="rId3"/>
    <sheet name="vysvetlivky" sheetId="5" r:id="rId4"/>
  </sheets>
  <definedNames>
    <definedName name="_xlnm.Print_Area" localSheetId="0">zapis!$C$1:$AF$45</definedName>
    <definedName name="_xlnm.Print_Area" localSheetId="2">'zapisy k stolom'!$E$3:$U$104</definedName>
  </definedNames>
  <calcPr calcId="125725"/>
</workbook>
</file>

<file path=xl/calcChain.xml><?xml version="1.0" encoding="utf-8"?>
<calcChain xmlns="http://schemas.openxmlformats.org/spreadsheetml/2006/main">
  <c r="AU20" i="1"/>
  <c r="AU15"/>
  <c r="F84" i="6" l="1"/>
  <c r="F85"/>
  <c r="AC86"/>
  <c r="AD86"/>
  <c r="AL86" s="1"/>
  <c r="AE86"/>
  <c r="AF86"/>
  <c r="AN86" s="1"/>
  <c r="AG86"/>
  <c r="AO86" s="1"/>
  <c r="AH86"/>
  <c r="AP86" s="1"/>
  <c r="AM86"/>
  <c r="F87"/>
  <c r="AC87"/>
  <c r="AD87"/>
  <c r="AL87" s="1"/>
  <c r="AE87"/>
  <c r="AM87" s="1"/>
  <c r="AF87"/>
  <c r="AN87" s="1"/>
  <c r="AG87"/>
  <c r="AO87" s="1"/>
  <c r="AH87"/>
  <c r="AP87" s="1"/>
  <c r="F89"/>
  <c r="AA84" s="1"/>
  <c r="AW20" i="1"/>
  <c r="AX20"/>
  <c r="AY20"/>
  <c r="AZ20"/>
  <c r="BA20"/>
  <c r="BC20"/>
  <c r="BD20"/>
  <c r="BE20"/>
  <c r="BF20"/>
  <c r="BG20"/>
  <c r="AW21"/>
  <c r="AX21"/>
  <c r="AY21"/>
  <c r="AZ21"/>
  <c r="BA21"/>
  <c r="BC21"/>
  <c r="BD21"/>
  <c r="BE21"/>
  <c r="BF21"/>
  <c r="BG21"/>
  <c r="AW22"/>
  <c r="AX22"/>
  <c r="AY22"/>
  <c r="AZ22"/>
  <c r="BA22"/>
  <c r="BC22"/>
  <c r="BD22"/>
  <c r="BE22"/>
  <c r="BF22"/>
  <c r="BG22"/>
  <c r="AW23"/>
  <c r="AX23"/>
  <c r="AY23"/>
  <c r="AZ23"/>
  <c r="BA23"/>
  <c r="BC23"/>
  <c r="BD23"/>
  <c r="BE23"/>
  <c r="BF23"/>
  <c r="BG23"/>
  <c r="AW24"/>
  <c r="AX24"/>
  <c r="AY24"/>
  <c r="AZ24"/>
  <c r="BA24"/>
  <c r="BC24"/>
  <c r="BD24"/>
  <c r="BE24"/>
  <c r="BF24"/>
  <c r="BG24"/>
  <c r="AW25"/>
  <c r="AX25"/>
  <c r="AY25"/>
  <c r="AZ25"/>
  <c r="BA25"/>
  <c r="BC25"/>
  <c r="BD25"/>
  <c r="BE25"/>
  <c r="BF25"/>
  <c r="BG25"/>
  <c r="AW26"/>
  <c r="AX26"/>
  <c r="AY26"/>
  <c r="AZ26"/>
  <c r="BA26"/>
  <c r="BC26"/>
  <c r="BD26"/>
  <c r="BE26"/>
  <c r="BF26"/>
  <c r="BG26"/>
  <c r="AW27"/>
  <c r="AX27"/>
  <c r="AY27"/>
  <c r="AZ27"/>
  <c r="BA27"/>
  <c r="BC27"/>
  <c r="BD27"/>
  <c r="BE27"/>
  <c r="BF27"/>
  <c r="BG27"/>
  <c r="AW28"/>
  <c r="AX28"/>
  <c r="AY28"/>
  <c r="AZ28"/>
  <c r="BA28"/>
  <c r="BC28"/>
  <c r="BD28"/>
  <c r="BE28"/>
  <c r="BF28"/>
  <c r="BG28"/>
  <c r="AW29"/>
  <c r="AX29"/>
  <c r="AY29"/>
  <c r="AZ29"/>
  <c r="BA29"/>
  <c r="BC29"/>
  <c r="BD29"/>
  <c r="BE29"/>
  <c r="BF29"/>
  <c r="BG29"/>
  <c r="AW30"/>
  <c r="AX30"/>
  <c r="AY30"/>
  <c r="AZ30"/>
  <c r="BA30"/>
  <c r="BC30"/>
  <c r="BD30"/>
  <c r="BE30"/>
  <c r="BF30"/>
  <c r="BG30"/>
  <c r="AW31"/>
  <c r="AX31"/>
  <c r="AY31"/>
  <c r="AZ31"/>
  <c r="BA31"/>
  <c r="BC31"/>
  <c r="BD31"/>
  <c r="BE31"/>
  <c r="BF31"/>
  <c r="BG31"/>
  <c r="AW32"/>
  <c r="AX32"/>
  <c r="AY32"/>
  <c r="AZ32"/>
  <c r="BA32"/>
  <c r="BC32"/>
  <c r="BD32"/>
  <c r="BE32"/>
  <c r="BF32"/>
  <c r="BG32"/>
  <c r="U56"/>
  <c r="C21" i="7"/>
  <c r="B23" s="1"/>
  <c r="C19"/>
  <c r="C17"/>
  <c r="C7"/>
  <c r="C5"/>
  <c r="B9" s="1"/>
  <c r="C3"/>
  <c r="B16" i="1"/>
  <c r="F69" i="6"/>
  <c r="AA64" s="1"/>
  <c r="F67"/>
  <c r="F65"/>
  <c r="F64"/>
  <c r="F49"/>
  <c r="AA44" s="1"/>
  <c r="F47"/>
  <c r="F45"/>
  <c r="F44"/>
  <c r="F29"/>
  <c r="AA24" s="1"/>
  <c r="F27"/>
  <c r="F25"/>
  <c r="F24"/>
  <c r="F9"/>
  <c r="F7"/>
  <c r="F5"/>
  <c r="F4"/>
  <c r="AA4"/>
  <c r="AH67"/>
  <c r="AP67" s="1"/>
  <c r="AG67"/>
  <c r="AO67" s="1"/>
  <c r="AF67"/>
  <c r="AN67" s="1"/>
  <c r="AE67"/>
  <c r="AM67" s="1"/>
  <c r="AD67"/>
  <c r="AL67" s="1"/>
  <c r="AH66"/>
  <c r="AP66" s="1"/>
  <c r="AG66"/>
  <c r="AO66" s="1"/>
  <c r="AF66"/>
  <c r="AN66" s="1"/>
  <c r="AE66"/>
  <c r="AM66" s="1"/>
  <c r="AD66"/>
  <c r="AL66" s="1"/>
  <c r="AH47"/>
  <c r="AP47" s="1"/>
  <c r="AG47"/>
  <c r="AO47" s="1"/>
  <c r="AF47"/>
  <c r="AN47" s="1"/>
  <c r="AE47"/>
  <c r="AM47" s="1"/>
  <c r="AD47"/>
  <c r="AL47" s="1"/>
  <c r="AH46"/>
  <c r="AP46" s="1"/>
  <c r="AG46"/>
  <c r="AO46" s="1"/>
  <c r="AF46"/>
  <c r="AN46" s="1"/>
  <c r="AE46"/>
  <c r="AM46" s="1"/>
  <c r="AD46"/>
  <c r="AL46" s="1"/>
  <c r="AH27"/>
  <c r="AP27" s="1"/>
  <c r="AG27"/>
  <c r="AO27" s="1"/>
  <c r="AF27"/>
  <c r="AN27" s="1"/>
  <c r="AE27"/>
  <c r="AM27" s="1"/>
  <c r="AD27"/>
  <c r="AL27" s="1"/>
  <c r="AH26"/>
  <c r="AP26" s="1"/>
  <c r="AG26"/>
  <c r="AO26" s="1"/>
  <c r="AF26"/>
  <c r="AN26" s="1"/>
  <c r="AE26"/>
  <c r="AM26" s="1"/>
  <c r="AD26"/>
  <c r="AL26" s="1"/>
  <c r="AH7"/>
  <c r="AP7" s="1"/>
  <c r="AG7"/>
  <c r="AO7" s="1"/>
  <c r="AF7"/>
  <c r="AN7" s="1"/>
  <c r="AE7"/>
  <c r="AM7" s="1"/>
  <c r="AD7"/>
  <c r="AL7" s="1"/>
  <c r="AH6"/>
  <c r="AP6" s="1"/>
  <c r="AG6"/>
  <c r="AO6" s="1"/>
  <c r="AF6"/>
  <c r="AN6" s="1"/>
  <c r="AE6"/>
  <c r="AM6" s="1"/>
  <c r="AD6"/>
  <c r="AL6" s="1"/>
  <c r="AC66"/>
  <c r="AC67"/>
  <c r="AC46"/>
  <c r="AC47"/>
  <c r="AC26"/>
  <c r="AC27"/>
  <c r="AC6"/>
  <c r="AC7"/>
  <c r="B32" i="1"/>
  <c r="D31"/>
  <c r="B31" s="1"/>
  <c r="D30"/>
  <c r="B30" s="1"/>
  <c r="D29"/>
  <c r="B29" s="1"/>
  <c r="B25"/>
  <c r="D24"/>
  <c r="B24" s="1"/>
  <c r="D23"/>
  <c r="B23" s="1"/>
  <c r="D22"/>
  <c r="B22" s="1"/>
  <c r="D14"/>
  <c r="B14" s="1"/>
  <c r="D15"/>
  <c r="B15" s="1"/>
  <c r="D13"/>
  <c r="B13" s="1"/>
  <c r="B9"/>
  <c r="D8"/>
  <c r="B8" s="1"/>
  <c r="D7"/>
  <c r="B7" s="1"/>
  <c r="D6"/>
  <c r="B6" s="1"/>
  <c r="O19"/>
  <c r="Q19" s="1"/>
  <c r="O18"/>
  <c r="O17"/>
  <c r="Q17" s="1"/>
  <c r="O16"/>
  <c r="O15"/>
  <c r="Q15" s="1"/>
  <c r="A23"/>
  <c r="A21"/>
  <c r="N19"/>
  <c r="P19" s="1"/>
  <c r="N18"/>
  <c r="P18" s="1"/>
  <c r="N17"/>
  <c r="N16"/>
  <c r="P16" s="1"/>
  <c r="N15"/>
  <c r="E83"/>
  <c r="E84"/>
  <c r="E85"/>
  <c r="E82"/>
  <c r="E79"/>
  <c r="E80"/>
  <c r="E81"/>
  <c r="E78"/>
  <c r="E71"/>
  <c r="E72"/>
  <c r="E73"/>
  <c r="E70"/>
  <c r="E67"/>
  <c r="E68"/>
  <c r="E69"/>
  <c r="E66"/>
  <c r="Y56"/>
  <c r="T56"/>
  <c r="V56"/>
  <c r="X56"/>
  <c r="A22"/>
  <c r="A24"/>
  <c r="Q16"/>
  <c r="P15"/>
  <c r="A15"/>
  <c r="F11" i="6" s="1"/>
  <c r="P17" i="1"/>
  <c r="A17"/>
  <c r="F51" i="6" s="1"/>
  <c r="A19" i="1"/>
  <c r="F91" i="6" s="1"/>
  <c r="A18" i="1" l="1"/>
  <c r="F71" i="6" s="1"/>
  <c r="Q18" i="1"/>
  <c r="I6" i="6"/>
  <c r="I18" s="1"/>
  <c r="AA56" i="1"/>
  <c r="T89" i="6"/>
  <c r="Y84" s="1"/>
  <c r="I9"/>
  <c r="AU19" i="1"/>
  <c r="AU18"/>
  <c r="AU17"/>
  <c r="AU16"/>
  <c r="BA15"/>
  <c r="AZ15"/>
  <c r="AY15"/>
  <c r="AX15"/>
  <c r="AW15"/>
  <c r="BG16"/>
  <c r="BF16"/>
  <c r="BE16"/>
  <c r="BD16"/>
  <c r="BC16"/>
  <c r="AW17"/>
  <c r="AY17"/>
  <c r="BA17"/>
  <c r="AW18"/>
  <c r="AY18"/>
  <c r="BA18"/>
  <c r="AW19"/>
  <c r="AY19"/>
  <c r="BA19"/>
  <c r="AT85" i="6"/>
  <c r="AT84"/>
  <c r="T86"/>
  <c r="X84" s="1"/>
  <c r="AX17" i="1"/>
  <c r="AZ17"/>
  <c r="AX18"/>
  <c r="AZ18"/>
  <c r="AX19"/>
  <c r="AZ19"/>
  <c r="BC15"/>
  <c r="BD15"/>
  <c r="BE15"/>
  <c r="BF15"/>
  <c r="BG15"/>
  <c r="BA16"/>
  <c r="AZ16"/>
  <c r="AY16"/>
  <c r="AX16"/>
  <c r="AW16"/>
  <c r="BC17"/>
  <c r="BE17"/>
  <c r="BG17"/>
  <c r="BC18"/>
  <c r="BE18"/>
  <c r="BG18"/>
  <c r="BC19"/>
  <c r="BE19"/>
  <c r="BG19"/>
  <c r="BD17"/>
  <c r="BF17"/>
  <c r="BD18"/>
  <c r="BF18"/>
  <c r="BD19"/>
  <c r="BF19"/>
  <c r="A16"/>
  <c r="F31" i="6" s="1"/>
  <c r="I26" s="1"/>
  <c r="T26"/>
  <c r="X24" s="1"/>
  <c r="T46"/>
  <c r="X44" s="1"/>
  <c r="T49"/>
  <c r="Y44" s="1"/>
  <c r="W56" i="1"/>
  <c r="Z56"/>
  <c r="AT65" i="6"/>
  <c r="T66"/>
  <c r="X64" s="1"/>
  <c r="AT64"/>
  <c r="T69"/>
  <c r="Y64" s="1"/>
  <c r="AT45"/>
  <c r="AT44"/>
  <c r="AT25"/>
  <c r="T29"/>
  <c r="Y24" s="1"/>
  <c r="AT24"/>
  <c r="T6"/>
  <c r="X4" s="1"/>
  <c r="T9"/>
  <c r="AT5"/>
  <c r="AT4"/>
  <c r="AB15" i="1" l="1"/>
  <c r="AD15" s="1"/>
  <c r="AC16"/>
  <c r="AE16" s="1"/>
  <c r="I66" i="6"/>
  <c r="I78" s="1"/>
  <c r="I29"/>
  <c r="I89"/>
  <c r="P98" s="1"/>
  <c r="I46"/>
  <c r="I58" s="1"/>
  <c r="I49"/>
  <c r="P58" s="1"/>
  <c r="I86"/>
  <c r="I98" s="1"/>
  <c r="I69"/>
  <c r="P78" s="1"/>
  <c r="AC17" i="1"/>
  <c r="AE17" s="1"/>
  <c r="AC15"/>
  <c r="AE15" s="1"/>
  <c r="AB18"/>
  <c r="AD18" s="1"/>
  <c r="AC18"/>
  <c r="AE18" s="1"/>
  <c r="AB16"/>
  <c r="AD16" s="1"/>
  <c r="AB17"/>
  <c r="AD17" s="1"/>
  <c r="F68" s="1"/>
  <c r="AC19"/>
  <c r="AE19" s="1"/>
  <c r="AB19"/>
  <c r="AD19" s="1"/>
  <c r="G66"/>
  <c r="J68"/>
  <c r="AU21"/>
  <c r="P18" i="6"/>
  <c r="N73"/>
  <c r="N33"/>
  <c r="N13"/>
  <c r="Y4"/>
  <c r="G81" i="1" l="1"/>
  <c r="G85"/>
  <c r="K73"/>
  <c r="G84"/>
  <c r="K72"/>
  <c r="F80"/>
  <c r="F84"/>
  <c r="J73"/>
  <c r="F81"/>
  <c r="N81" s="1"/>
  <c r="F85"/>
  <c r="N85" s="1"/>
  <c r="J72"/>
  <c r="O72" s="1"/>
  <c r="J78"/>
  <c r="F72"/>
  <c r="J81"/>
  <c r="J85"/>
  <c r="F73"/>
  <c r="J84"/>
  <c r="G69"/>
  <c r="K84"/>
  <c r="G73"/>
  <c r="K81"/>
  <c r="K85"/>
  <c r="G72"/>
  <c r="N72" s="1"/>
  <c r="K66"/>
  <c r="K79"/>
  <c r="F79"/>
  <c r="J67"/>
  <c r="F67"/>
  <c r="G79"/>
  <c r="K69"/>
  <c r="N93" i="6"/>
  <c r="F78" i="1"/>
  <c r="J69"/>
  <c r="F66"/>
  <c r="F70"/>
  <c r="F69"/>
  <c r="N69" s="1"/>
  <c r="F71"/>
  <c r="J80"/>
  <c r="N53" i="6"/>
  <c r="G70" i="1"/>
  <c r="K80"/>
  <c r="K82"/>
  <c r="K83"/>
  <c r="G68"/>
  <c r="N68" s="1"/>
  <c r="G71"/>
  <c r="N71" s="1"/>
  <c r="J83"/>
  <c r="J82"/>
  <c r="K70"/>
  <c r="G80"/>
  <c r="G82"/>
  <c r="K68"/>
  <c r="O68" s="1"/>
  <c r="K71"/>
  <c r="G83"/>
  <c r="F82"/>
  <c r="N82" s="1"/>
  <c r="J71"/>
  <c r="F83"/>
  <c r="J70"/>
  <c r="N66"/>
  <c r="J66"/>
  <c r="O66" s="1"/>
  <c r="J79"/>
  <c r="O79" s="1"/>
  <c r="I38" i="6"/>
  <c r="P38"/>
  <c r="N84" i="1" l="1"/>
  <c r="N79"/>
  <c r="N80"/>
  <c r="O84"/>
  <c r="O85"/>
  <c r="O73"/>
  <c r="N73"/>
  <c r="O81"/>
  <c r="O69"/>
  <c r="O80"/>
  <c r="O83"/>
  <c r="N83"/>
  <c r="O82"/>
  <c r="N70"/>
  <c r="O71"/>
  <c r="O70"/>
  <c r="S56"/>
  <c r="AD9" s="1"/>
  <c r="R56"/>
  <c r="AD7" s="1"/>
  <c r="AB7" l="1"/>
  <c r="AB9"/>
  <c r="G78" l="1"/>
  <c r="N78" s="1"/>
  <c r="F22" s="1"/>
  <c r="K67"/>
  <c r="O67" s="1"/>
  <c r="K78"/>
  <c r="O78" s="1"/>
  <c r="G67"/>
  <c r="N67" s="1"/>
  <c r="F7" s="1"/>
  <c r="Z9"/>
  <c r="F29"/>
  <c r="F30"/>
  <c r="G14"/>
  <c r="F24"/>
  <c r="G6"/>
  <c r="F23"/>
  <c r="F31"/>
  <c r="G15"/>
  <c r="Z7"/>
  <c r="F8"/>
  <c r="F14"/>
  <c r="F13"/>
  <c r="F6"/>
  <c r="F15"/>
  <c r="G31"/>
  <c r="G30"/>
  <c r="G29" l="1"/>
  <c r="G24"/>
  <c r="G23"/>
  <c r="G13"/>
  <c r="G8"/>
  <c r="G22"/>
  <c r="G7"/>
</calcChain>
</file>

<file path=xl/sharedStrings.xml><?xml version="1.0" encoding="utf-8"?>
<sst xmlns="http://schemas.openxmlformats.org/spreadsheetml/2006/main" count="277" uniqueCount="73">
  <si>
    <t>A</t>
  </si>
  <si>
    <t>B</t>
  </si>
  <si>
    <t>C</t>
  </si>
  <si>
    <t>X</t>
  </si>
  <si>
    <t>Y</t>
  </si>
  <si>
    <t>Z</t>
  </si>
  <si>
    <t>Domáci</t>
  </si>
  <si>
    <t>Hostia</t>
  </si>
  <si>
    <t>Loptičky</t>
  </si>
  <si>
    <t>Sety</t>
  </si>
  <si>
    <t>Body</t>
  </si>
  <si>
    <t>kolo</t>
  </si>
  <si>
    <t>sety domaci</t>
  </si>
  <si>
    <t>sety hostia</t>
  </si>
  <si>
    <t>Ročník</t>
  </si>
  <si>
    <t>Rozhodca</t>
  </si>
  <si>
    <t>Zápis zo stretnutia v stolnom tenise</t>
  </si>
  <si>
    <t>BODY</t>
  </si>
  <si>
    <t>SETY</t>
  </si>
  <si>
    <t>LOPTY</t>
  </si>
  <si>
    <t>Priezvisko, Meno</t>
  </si>
  <si>
    <t>V</t>
  </si>
  <si>
    <t>P</t>
  </si>
  <si>
    <t>Striedajúci</t>
  </si>
  <si>
    <t>DOMÁCI</t>
  </si>
  <si>
    <t>HOSTIA</t>
  </si>
  <si>
    <t>ž</t>
  </si>
  <si>
    <t>žč</t>
  </si>
  <si>
    <t>č</t>
  </si>
  <si>
    <t>KARTY</t>
  </si>
  <si>
    <t>v kole</t>
  </si>
  <si>
    <t>pozn.</t>
  </si>
  <si>
    <t>V/P</t>
  </si>
  <si>
    <t>Domaci</t>
  </si>
  <si>
    <t>v</t>
  </si>
  <si>
    <t>p</t>
  </si>
  <si>
    <t>sv</t>
  </si>
  <si>
    <t>sp</t>
  </si>
  <si>
    <t>Dňa</t>
  </si>
  <si>
    <t>Čas</t>
  </si>
  <si>
    <t>Hlavný rozhodca</t>
  </si>
  <si>
    <t>Zástupca domáceho družstva</t>
  </si>
  <si>
    <t>Zástupca hosťujúceho družstva</t>
  </si>
  <si>
    <t>Pripomienky/Protesty (ak nepostačuje priestor, použite zadnú stranu originálu)</t>
  </si>
  <si>
    <t xml:space="preserve"> </t>
  </si>
  <si>
    <t>P. Alexy</t>
  </si>
  <si>
    <r>
      <rPr>
        <b/>
        <sz val="10"/>
        <rFont val="Arial CE"/>
        <charset val="238"/>
      </rPr>
      <t>A/ Ak sa výsledky W.O. započítavajú</t>
    </r>
    <r>
      <rPr>
        <sz val="10"/>
        <rFont val="Arial CE"/>
        <charset val="238"/>
      </rPr>
      <t xml:space="preserve">, potom do poznámky treba dať len značku </t>
    </r>
    <r>
      <rPr>
        <b/>
        <sz val="10"/>
        <rFont val="Arial CE"/>
        <charset val="238"/>
      </rPr>
      <t>w.o. (s bodkami !!!)</t>
    </r>
    <r>
      <rPr>
        <sz val="10"/>
        <rFont val="Arial CE"/>
        <charset val="238"/>
      </rPr>
      <t xml:space="preserve"> a vyplniť sety 11/0, 11/0, 11/0. Všetko sa započíta, ako keby sa hralo, t.j. víťazovi výhra, porazenému prehra</t>
    </r>
  </si>
  <si>
    <t>štvorhra</t>
  </si>
  <si>
    <t>Zadávanie w.o. výsledkov, alebo výsledkov, ak niektoré družstvo nastúpi len v dvojici</t>
  </si>
  <si>
    <r>
      <rPr>
        <b/>
        <sz val="10"/>
        <rFont val="Arial CE"/>
        <charset val="238"/>
      </rPr>
      <t>B/ Ak sa výsledky w.o. nezapočítavajú</t>
    </r>
    <r>
      <rPr>
        <sz val="10"/>
        <rFont val="Arial CE"/>
        <charset val="238"/>
      </rPr>
      <t>, potom sa lopty v setoch nepíšu, len sa do poznámky napíše</t>
    </r>
    <r>
      <rPr>
        <b/>
        <sz val="10"/>
        <rFont val="Arial CE"/>
        <charset val="238"/>
      </rPr>
      <t xml:space="preserve"> wo</t>
    </r>
    <r>
      <rPr>
        <sz val="10"/>
        <rFont val="Arial CE"/>
        <charset val="238"/>
      </rPr>
      <t xml:space="preserve"> alebo </t>
    </r>
    <r>
      <rPr>
        <b/>
        <sz val="10"/>
        <rFont val="Arial CE"/>
        <charset val="238"/>
      </rPr>
      <t>ow (bez bodiek !!!!!)</t>
    </r>
    <r>
      <rPr>
        <sz val="10"/>
        <rFont val="Arial CE"/>
        <charset val="238"/>
      </rPr>
      <t>. V takom prípade ak je napísané wo, víťazstvo sa prizná domácemu, ak je ow, víťazstvo sa prizná hosťujúcemu. V bilancii výhier a prehier jednotlivcov sa takýto výsledok nepremietne, avšak do počtu bodov družstva a počtu setov samozrejme tento výsledok bude započítaný Takto sa postupuje aj v prípade, že niektoré družstvo nastúpi v trojici, wo, resp. ow prehráva družstvo, ktoré na daný zápas nepostavilo hráča.</t>
    </r>
  </si>
  <si>
    <t>Servis</t>
  </si>
  <si>
    <t>pomer</t>
  </si>
  <si>
    <t>kod</t>
  </si>
  <si>
    <t>Time out</t>
  </si>
  <si>
    <t>Príjem</t>
  </si>
  <si>
    <t>setov</t>
  </si>
  <si>
    <t>hraca</t>
  </si>
  <si>
    <t>Víťaz</t>
  </si>
  <si>
    <t>Zápas:</t>
  </si>
  <si>
    <t>Udelené karty - priestupok</t>
  </si>
  <si>
    <t>Ž</t>
  </si>
  <si>
    <t>ŽČ</t>
  </si>
  <si>
    <t>Stretnutie č.</t>
  </si>
  <si>
    <t>Kolo</t>
  </si>
  <si>
    <t>č.stretnutia</t>
  </si>
  <si>
    <t>Stretnutie</t>
  </si>
  <si>
    <t>tréner-kouč</t>
  </si>
  <si>
    <t xml:space="preserve">Ponúkame Vám nový formulár pre zápis zo stretnutia extraligy dorastencov. Formulár funguje ako excelovský list, pričom je možné vypĺňať ho priamo na stretnutí elektronicky. Vypíšu sa zostavy oboch družstiev a rozlosovanie sa urobí samo. Ak sa losuje kto má A a kto X, potom sa do horného rohu súpisky domácich aj hostí vpíše X alebo A (pre domácich to je bunka B3 a pre hostí B23), podľa toho kto si čo vylosuje a program sa postará o správne rozpísanie stretnutia. Zápisy k stolom sa automaticky vygenerujú na príslušnom liste a stačí ich len vytlačiť a postrihať. Pri striedaní sa vpíše striedajúci hráč do príslušného riadka, podľa toho, za ktorého hráča strieda a zároveň sa do stĺpca „v kole“ pripíše kolo, v ktorom striedal. Rozlosovanie sa na základe toho správne automaticky upraví. Do zápisov k stolom sa následne vpisujú len výsledky jednotlivých setov (loptičky). Tieto výsledky sa automaticky prenášajú do zápisu o stretnutí a všetko ostatné spočítava program sám, t.j. pomer setov, celkový bodový stav a takisto pomer víťazstiev a výhier. Takže po odohraní posledného setu je hotový celý zápis spolu so štatistikou a stačí ho len vytlačiť. </t>
  </si>
  <si>
    <t>liga</t>
  </si>
  <si>
    <t>Sžky</t>
  </si>
  <si>
    <t>Sžci</t>
  </si>
  <si>
    <t>Mžci</t>
  </si>
  <si>
    <r>
      <t>SLOVENSKÝ STOLNOTENISOVÝ ZV</t>
    </r>
    <r>
      <rPr>
        <sz val="10"/>
        <rFont val="Calibri"/>
        <family val="2"/>
      </rPr>
      <t>Ä</t>
    </r>
    <r>
      <rPr>
        <sz val="10"/>
        <rFont val="Arial CE"/>
        <charset val="238"/>
      </rPr>
      <t>Z</t>
    </r>
  </si>
</sst>
</file>

<file path=xl/styles.xml><?xml version="1.0" encoding="utf-8"?>
<styleSheet xmlns="http://schemas.openxmlformats.org/spreadsheetml/2006/main">
  <fonts count="23"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b/>
      <sz val="26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16"/>
      <name val="Arial CE"/>
      <charset val="238"/>
    </font>
    <font>
      <b/>
      <sz val="28"/>
      <name val="Arial CE"/>
      <charset val="238"/>
    </font>
    <font>
      <sz val="12"/>
      <name val="Times New Roman"/>
      <family val="1"/>
      <charset val="238"/>
    </font>
    <font>
      <b/>
      <sz val="2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  <font>
      <sz val="16"/>
      <color theme="1"/>
      <name val="Arial CE"/>
      <charset val="238"/>
    </font>
    <font>
      <b/>
      <sz val="16"/>
      <color theme="1"/>
      <name val="Arial CE"/>
      <charset val="238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5" xfId="0" applyFont="1" applyBorder="1" applyAlignment="1">
      <alignment horizontal="center"/>
    </xf>
    <xf numFmtId="0" fontId="2" fillId="0" borderId="26" xfId="0" applyFont="1" applyBorder="1"/>
    <xf numFmtId="0" fontId="2" fillId="0" borderId="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7" fillId="0" borderId="0" xfId="0" applyFont="1" applyBorder="1"/>
    <xf numFmtId="0" fontId="2" fillId="0" borderId="33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3" fillId="0" borderId="6" xfId="0" applyFont="1" applyBorder="1" applyProtection="1">
      <protection locked="0"/>
    </xf>
    <xf numFmtId="14" fontId="3" fillId="0" borderId="6" xfId="0" applyNumberFormat="1" applyFont="1" applyBorder="1" applyAlignment="1" applyProtection="1">
      <alignment horizontal="left"/>
      <protection locked="0"/>
    </xf>
    <xf numFmtId="0" fontId="2" fillId="0" borderId="9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3" fillId="0" borderId="3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11" fillId="0" borderId="0" xfId="0" applyFont="1" applyAlignment="1">
      <alignment horizontal="justify"/>
    </xf>
    <xf numFmtId="0" fontId="0" fillId="0" borderId="0" xfId="0" applyAlignment="1">
      <alignment wrapText="1"/>
    </xf>
    <xf numFmtId="0" fontId="2" fillId="0" borderId="36" xfId="0" applyFont="1" applyBorder="1" applyProtection="1">
      <protection locked="0"/>
    </xf>
    <xf numFmtId="0" fontId="2" fillId="0" borderId="3" xfId="0" applyFont="1" applyBorder="1" applyAlignment="1"/>
    <xf numFmtId="0" fontId="2" fillId="0" borderId="1" xfId="0" applyFont="1" applyBorder="1" applyAlignment="1"/>
    <xf numFmtId="0" fontId="2" fillId="0" borderId="24" xfId="0" applyFont="1" applyBorder="1" applyAlignment="1"/>
    <xf numFmtId="0" fontId="12" fillId="0" borderId="0" xfId="0" applyFont="1" applyFill="1"/>
    <xf numFmtId="0" fontId="13" fillId="0" borderId="0" xfId="0" applyFont="1" applyFill="1"/>
    <xf numFmtId="0" fontId="14" fillId="0" borderId="3" xfId="0" applyFont="1" applyFill="1" applyBorder="1"/>
    <xf numFmtId="0" fontId="14" fillId="0" borderId="1" xfId="0" applyFont="1" applyFill="1" applyBorder="1"/>
    <xf numFmtId="0" fontId="15" fillId="0" borderId="33" xfId="0" applyFont="1" applyFill="1" applyBorder="1"/>
    <xf numFmtId="0" fontId="14" fillId="0" borderId="24" xfId="0" applyFont="1" applyFill="1" applyBorder="1"/>
    <xf numFmtId="0" fontId="14" fillId="0" borderId="0" xfId="0" applyFont="1" applyFill="1" applyBorder="1"/>
    <xf numFmtId="0" fontId="16" fillId="0" borderId="0" xfId="0" applyFont="1" applyFill="1" applyAlignment="1">
      <alignment horizontal="center"/>
    </xf>
    <xf numFmtId="0" fontId="17" fillId="0" borderId="0" xfId="0" applyFont="1" applyFill="1"/>
    <xf numFmtId="0" fontId="18" fillId="0" borderId="0" xfId="0" applyFont="1" applyFill="1"/>
    <xf numFmtId="0" fontId="14" fillId="0" borderId="4" xfId="0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34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25" xfId="0" applyFont="1" applyFill="1" applyBorder="1"/>
    <xf numFmtId="0" fontId="19" fillId="0" borderId="0" xfId="0" applyFont="1" applyFill="1"/>
    <xf numFmtId="0" fontId="13" fillId="0" borderId="6" xfId="0" applyFont="1" applyFill="1" applyBorder="1"/>
    <xf numFmtId="0" fontId="13" fillId="0" borderId="4" xfId="0" applyFont="1" applyFill="1" applyBorder="1"/>
    <xf numFmtId="0" fontId="13" fillId="0" borderId="0" xfId="0" applyFont="1" applyFill="1" applyBorder="1"/>
    <xf numFmtId="0" fontId="14" fillId="0" borderId="6" xfId="0" applyFont="1" applyFill="1" applyBorder="1"/>
    <xf numFmtId="0" fontId="14" fillId="0" borderId="5" xfId="0" applyFont="1" applyFill="1" applyBorder="1"/>
    <xf numFmtId="0" fontId="14" fillId="0" borderId="2" xfId="0" applyFont="1" applyFill="1" applyBorder="1"/>
    <xf numFmtId="0" fontId="14" fillId="0" borderId="2" xfId="0" applyFont="1" applyFill="1" applyBorder="1" applyAlignment="1"/>
    <xf numFmtId="0" fontId="14" fillId="0" borderId="26" xfId="0" applyFont="1" applyFill="1" applyBorder="1"/>
    <xf numFmtId="0" fontId="13" fillId="0" borderId="0" xfId="0" applyFont="1" applyFill="1" applyAlignment="1">
      <alignment horizontal="left"/>
    </xf>
    <xf numFmtId="0" fontId="14" fillId="0" borderId="0" xfId="0" applyNumberFormat="1" applyFont="1" applyFill="1" applyBorder="1" applyAlignment="1">
      <alignment horizontal="left"/>
    </xf>
    <xf numFmtId="0" fontId="0" fillId="0" borderId="0" xfId="0" applyNumberFormat="1"/>
    <xf numFmtId="0" fontId="14" fillId="0" borderId="1" xfId="0" applyNumberFormat="1" applyFont="1" applyFill="1" applyBorder="1" applyAlignment="1">
      <alignment horizontal="left"/>
    </xf>
    <xf numFmtId="0" fontId="18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/>
    <xf numFmtId="0" fontId="14" fillId="0" borderId="2" xfId="0" applyNumberFormat="1" applyFont="1" applyFill="1" applyBorder="1" applyAlignment="1">
      <alignment horizontal="left"/>
    </xf>
    <xf numFmtId="0" fontId="13" fillId="0" borderId="0" xfId="0" applyNumberFormat="1" applyFont="1" applyFill="1" applyAlignment="1">
      <alignment horizontal="left"/>
    </xf>
    <xf numFmtId="0" fontId="2" fillId="0" borderId="41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2" fontId="3" fillId="0" borderId="6" xfId="0" applyNumberFormat="1" applyFont="1" applyBorder="1" applyAlignment="1" applyProtection="1">
      <alignment horizontal="left"/>
      <protection locked="0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3" xfId="0" applyFont="1" applyBorder="1"/>
    <xf numFmtId="0" fontId="3" fillId="0" borderId="24" xfId="0" applyFont="1" applyBorder="1" applyAlignment="1">
      <alignment horizontal="left"/>
    </xf>
    <xf numFmtId="0" fontId="3" fillId="0" borderId="4" xfId="0" applyFont="1" applyBorder="1"/>
    <xf numFmtId="0" fontId="3" fillId="0" borderId="25" xfId="0" applyFont="1" applyBorder="1"/>
    <xf numFmtId="0" fontId="4" fillId="0" borderId="4" xfId="0" applyFont="1" applyBorder="1"/>
    <xf numFmtId="0" fontId="4" fillId="0" borderId="25" xfId="0" applyFont="1" applyBorder="1"/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49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24" xfId="0" applyFont="1" applyBorder="1"/>
    <xf numFmtId="0" fontId="3" fillId="0" borderId="25" xfId="0" applyFont="1" applyBorder="1" applyProtection="1">
      <protection locked="0"/>
    </xf>
    <xf numFmtId="0" fontId="3" fillId="0" borderId="5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26" xfId="0" applyFont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37" xfId="0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2" fillId="0" borderId="0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3" fillId="0" borderId="25" xfId="0" applyFont="1" applyFill="1" applyBorder="1" applyProtection="1">
      <protection locked="0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38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29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24" xfId="0" applyFont="1" applyFill="1" applyBorder="1"/>
    <xf numFmtId="0" fontId="2" fillId="0" borderId="17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Fill="1"/>
    <xf numFmtId="0" fontId="20" fillId="0" borderId="0" xfId="0" applyFont="1" applyFill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left"/>
    </xf>
    <xf numFmtId="0" fontId="2" fillId="0" borderId="39" xfId="0" applyFont="1" applyFill="1" applyBorder="1"/>
    <xf numFmtId="0" fontId="2" fillId="0" borderId="56" xfId="0" applyFont="1" applyFill="1" applyBorder="1"/>
    <xf numFmtId="0" fontId="2" fillId="0" borderId="46" xfId="0" applyFont="1" applyFill="1" applyBorder="1"/>
    <xf numFmtId="0" fontId="2" fillId="0" borderId="50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left"/>
    </xf>
    <xf numFmtId="0" fontId="3" fillId="0" borderId="50" xfId="0" applyFont="1" applyFill="1" applyBorder="1" applyAlignment="1">
      <alignment horizontal="center"/>
    </xf>
    <xf numFmtId="0" fontId="4" fillId="0" borderId="50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/>
    </xf>
    <xf numFmtId="0" fontId="2" fillId="0" borderId="48" xfId="0" applyFont="1" applyFill="1" applyBorder="1"/>
    <xf numFmtId="0" fontId="2" fillId="0" borderId="57" xfId="0" applyFont="1" applyFill="1" applyBorder="1" applyProtection="1">
      <protection locked="0"/>
    </xf>
    <xf numFmtId="0" fontId="2" fillId="0" borderId="58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12" xfId="0" applyFont="1" applyBorder="1" applyProtection="1">
      <protection locked="0"/>
    </xf>
    <xf numFmtId="0" fontId="2" fillId="0" borderId="13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36" xfId="0" applyFont="1" applyFill="1" applyBorder="1" applyProtection="1">
      <protection locked="0"/>
    </xf>
    <xf numFmtId="0" fontId="2" fillId="0" borderId="21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2" fillId="0" borderId="61" xfId="0" applyFont="1" applyFill="1" applyBorder="1" applyAlignment="1">
      <alignment horizontal="left"/>
    </xf>
    <xf numFmtId="0" fontId="2" fillId="0" borderId="30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2" fillId="0" borderId="15" xfId="0" applyFont="1" applyFill="1" applyBorder="1" applyAlignment="1" applyProtection="1">
      <alignment horizontal="center"/>
      <protection locked="0" hidden="1"/>
    </xf>
    <xf numFmtId="0" fontId="2" fillId="0" borderId="7" xfId="0" applyFont="1" applyFill="1" applyBorder="1" applyAlignment="1" applyProtection="1">
      <alignment horizontal="center"/>
      <protection locked="0" hidden="1"/>
    </xf>
    <xf numFmtId="0" fontId="2" fillId="0" borderId="16" xfId="0" applyFont="1" applyFill="1" applyBorder="1" applyAlignment="1" applyProtection="1">
      <alignment horizontal="center"/>
      <protection locked="0" hidden="1"/>
    </xf>
    <xf numFmtId="0" fontId="2" fillId="0" borderId="19" xfId="0" applyFont="1" applyFill="1" applyBorder="1" applyAlignment="1" applyProtection="1">
      <alignment horizontal="center"/>
      <protection locked="0" hidden="1"/>
    </xf>
    <xf numFmtId="0" fontId="2" fillId="0" borderId="6" xfId="0" applyFont="1" applyFill="1" applyBorder="1" applyAlignment="1" applyProtection="1">
      <alignment horizontal="center"/>
      <protection locked="0" hidden="1"/>
    </xf>
    <xf numFmtId="0" fontId="2" fillId="0" borderId="20" xfId="0" applyFont="1" applyFill="1" applyBorder="1" applyAlignment="1" applyProtection="1">
      <alignment horizontal="center"/>
      <protection locked="0" hidden="1"/>
    </xf>
    <xf numFmtId="0" fontId="2" fillId="0" borderId="17" xfId="0" applyFont="1" applyFill="1" applyBorder="1" applyAlignment="1" applyProtection="1">
      <alignment horizontal="center"/>
      <protection locked="0" hidden="1"/>
    </xf>
    <xf numFmtId="0" fontId="2" fillId="0" borderId="8" xfId="0" applyFont="1" applyFill="1" applyBorder="1" applyAlignment="1" applyProtection="1">
      <alignment horizontal="center"/>
      <protection locked="0" hidden="1"/>
    </xf>
    <xf numFmtId="0" fontId="2" fillId="0" borderId="18" xfId="0" applyFont="1" applyFill="1" applyBorder="1" applyAlignment="1" applyProtection="1">
      <alignment horizontal="center"/>
      <protection locked="0" hidden="1"/>
    </xf>
    <xf numFmtId="0" fontId="2" fillId="0" borderId="46" xfId="0" applyFont="1" applyFill="1" applyBorder="1" applyAlignment="1" applyProtection="1">
      <alignment horizontal="center"/>
      <protection locked="0" hidden="1"/>
    </xf>
    <xf numFmtId="0" fontId="2" fillId="0" borderId="50" xfId="0" applyFont="1" applyFill="1" applyBorder="1" applyAlignment="1" applyProtection="1">
      <alignment horizontal="center"/>
      <protection locked="0" hidden="1"/>
    </xf>
    <xf numFmtId="0" fontId="2" fillId="0" borderId="47" xfId="0" applyFont="1" applyFill="1" applyBorder="1" applyAlignment="1" applyProtection="1">
      <alignment horizontal="center"/>
      <protection locked="0" hidden="1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0" fontId="10" fillId="0" borderId="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0" xfId="0" applyFont="1" applyBorder="1" applyAlignment="1"/>
    <xf numFmtId="0" fontId="2" fillId="0" borderId="25" xfId="0" applyFont="1" applyBorder="1" applyAlignment="1"/>
    <xf numFmtId="0" fontId="2" fillId="0" borderId="0" xfId="0" applyFont="1" applyAlignment="1">
      <alignment horizontal="center"/>
    </xf>
    <xf numFmtId="49" fontId="3" fillId="0" borderId="44" xfId="0" applyNumberFormat="1" applyFont="1" applyBorder="1" applyAlignment="1" applyProtection="1">
      <alignment horizontal="center"/>
      <protection locked="0"/>
    </xf>
    <xf numFmtId="49" fontId="1" fillId="0" borderId="41" xfId="0" applyNumberFormat="1" applyFont="1" applyBorder="1" applyAlignment="1" applyProtection="1">
      <alignment horizontal="center"/>
      <protection locked="0"/>
    </xf>
    <xf numFmtId="49" fontId="1" fillId="0" borderId="45" xfId="0" applyNumberFormat="1" applyFont="1" applyBorder="1" applyAlignment="1" applyProtection="1">
      <alignment horizontal="center"/>
      <protection locked="0"/>
    </xf>
    <xf numFmtId="0" fontId="3" fillId="0" borderId="44" xfId="0" applyFont="1" applyBorder="1" applyAlignment="1" applyProtection="1">
      <alignment horizontal="center"/>
      <protection locked="0"/>
    </xf>
    <xf numFmtId="0" fontId="3" fillId="0" borderId="45" xfId="0" applyFont="1" applyBorder="1" applyAlignment="1" applyProtection="1">
      <alignment horizontal="center"/>
      <protection locked="0"/>
    </xf>
    <xf numFmtId="0" fontId="1" fillId="0" borderId="45" xfId="0" applyFont="1" applyBorder="1" applyAlignment="1" applyProtection="1">
      <alignment horizontal="center"/>
      <protection locked="0"/>
    </xf>
    <xf numFmtId="0" fontId="3" fillId="0" borderId="41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4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2" fillId="0" borderId="3" xfId="0" applyFont="1" applyBorder="1" applyAlignment="1"/>
    <xf numFmtId="0" fontId="2" fillId="0" borderId="1" xfId="0" applyFont="1" applyBorder="1" applyAlignment="1"/>
    <xf numFmtId="0" fontId="2" fillId="0" borderId="24" xfId="0" applyFont="1" applyBorder="1" applyAlignment="1"/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4" xfId="0" applyFont="1" applyFill="1" applyBorder="1" applyAlignment="1"/>
    <xf numFmtId="0" fontId="2" fillId="0" borderId="0" xfId="0" applyFont="1" applyFill="1" applyBorder="1" applyAlignment="1"/>
    <xf numFmtId="0" fontId="2" fillId="0" borderId="25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58" xfId="0" applyFont="1" applyBorder="1" applyAlignment="1">
      <alignment horizontal="center" wrapText="1"/>
    </xf>
    <xf numFmtId="0" fontId="2" fillId="0" borderId="60" xfId="0" applyFont="1" applyBorder="1" applyAlignment="1">
      <alignment horizontal="center" wrapText="1"/>
    </xf>
    <xf numFmtId="0" fontId="2" fillId="0" borderId="4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0" borderId="51" xfId="0" applyFont="1" applyFill="1" applyBorder="1" applyAlignment="1"/>
    <xf numFmtId="0" fontId="14" fillId="0" borderId="52" xfId="0" applyFont="1" applyFill="1" applyBorder="1" applyAlignment="1"/>
    <xf numFmtId="0" fontId="14" fillId="0" borderId="6" xfId="0" applyFont="1" applyFill="1" applyBorder="1" applyAlignment="1"/>
    <xf numFmtId="0" fontId="14" fillId="0" borderId="40" xfId="0" applyNumberFormat="1" applyFont="1" applyFill="1" applyBorder="1" applyAlignment="1"/>
    <xf numFmtId="0" fontId="14" fillId="0" borderId="27" xfId="0" applyNumberFormat="1" applyFont="1" applyFill="1" applyBorder="1" applyAlignment="1"/>
    <xf numFmtId="0" fontId="14" fillId="0" borderId="28" xfId="0" applyNumberFormat="1" applyFont="1" applyFill="1" applyBorder="1" applyAlignment="1"/>
    <xf numFmtId="0" fontId="14" fillId="0" borderId="30" xfId="0" applyNumberFormat="1" applyFont="1" applyFill="1" applyBorder="1" applyAlignment="1"/>
    <xf numFmtId="0" fontId="14" fillId="0" borderId="31" xfId="0" applyNumberFormat="1" applyFont="1" applyFill="1" applyBorder="1" applyAlignment="1"/>
    <xf numFmtId="0" fontId="14" fillId="0" borderId="32" xfId="0" applyNumberFormat="1" applyFont="1" applyFill="1" applyBorder="1" applyAlignment="1"/>
    <xf numFmtId="0" fontId="14" fillId="0" borderId="49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0" fontId="14" fillId="0" borderId="53" xfId="0" applyFont="1" applyFill="1" applyBorder="1" applyAlignment="1"/>
    <xf numFmtId="0" fontId="14" fillId="0" borderId="54" xfId="0" applyFont="1" applyFill="1" applyBorder="1" applyAlignment="1"/>
    <xf numFmtId="0" fontId="14" fillId="0" borderId="55" xfId="0" applyFont="1" applyFill="1" applyBorder="1" applyAlignment="1"/>
    <xf numFmtId="0" fontId="14" fillId="0" borderId="6" xfId="0" applyFont="1" applyFill="1" applyBorder="1" applyAlignment="1">
      <alignment horizontal="center" vertical="center"/>
    </xf>
    <xf numFmtId="0" fontId="14" fillId="0" borderId="40" xfId="0" applyFont="1" applyFill="1" applyBorder="1" applyAlignment="1"/>
    <xf numFmtId="0" fontId="14" fillId="0" borderId="27" xfId="0" applyFont="1" applyFill="1" applyBorder="1" applyAlignment="1"/>
    <xf numFmtId="0" fontId="0" fillId="0" borderId="28" xfId="0" applyBorder="1" applyAlignment="1"/>
    <xf numFmtId="0" fontId="14" fillId="0" borderId="30" xfId="0" applyFont="1" applyFill="1" applyBorder="1" applyAlignment="1"/>
    <xf numFmtId="0" fontId="14" fillId="0" borderId="31" xfId="0" applyFont="1" applyFill="1" applyBorder="1" applyAlignment="1"/>
    <xf numFmtId="0" fontId="0" fillId="0" borderId="32" xfId="0" applyBorder="1" applyAlignment="1"/>
    <xf numFmtId="0" fontId="14" fillId="0" borderId="31" xfId="0" applyFont="1" applyFill="1" applyBorder="1" applyAlignment="1">
      <alignment horizontal="center"/>
    </xf>
    <xf numFmtId="0" fontId="14" fillId="0" borderId="22" xfId="0" applyFont="1" applyFill="1" applyBorder="1" applyAlignment="1"/>
    <xf numFmtId="0" fontId="14" fillId="0" borderId="34" xfId="0" applyFont="1" applyFill="1" applyBorder="1" applyAlignment="1"/>
    <xf numFmtId="0" fontId="14" fillId="0" borderId="10" xfId="0" applyFont="1" applyFill="1" applyBorder="1" applyAlignment="1"/>
    <xf numFmtId="0" fontId="14" fillId="0" borderId="62" xfId="0" applyFont="1" applyFill="1" applyBorder="1" applyAlignment="1"/>
    <xf numFmtId="0" fontId="14" fillId="0" borderId="63" xfId="0" applyFont="1" applyFill="1" applyBorder="1" applyAlignment="1"/>
    <xf numFmtId="0" fontId="14" fillId="0" borderId="49" xfId="0" applyFont="1" applyFill="1" applyBorder="1" applyAlignment="1"/>
    <xf numFmtId="0" fontId="14" fillId="0" borderId="50" xfId="0" applyFont="1" applyFill="1" applyBorder="1" applyAlignment="1"/>
    <xf numFmtId="0" fontId="14" fillId="0" borderId="28" xfId="0" applyFont="1" applyFill="1" applyBorder="1" applyAlignment="1"/>
    <xf numFmtId="0" fontId="14" fillId="0" borderId="32" xfId="0" applyFont="1" applyFill="1" applyBorder="1" applyAlignment="1"/>
  </cellXfs>
  <cellStyles count="1">
    <cellStyle name="normálne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89808</xdr:colOff>
      <xdr:row>20</xdr:row>
      <xdr:rowOff>5954</xdr:rowOff>
    </xdr:from>
    <xdr:to>
      <xdr:col>15</xdr:col>
      <xdr:colOff>2061483</xdr:colOff>
      <xdr:row>39</xdr:row>
      <xdr:rowOff>5953</xdr:rowOff>
    </xdr:to>
    <xdr:sp macro="" textlink="">
      <xdr:nvSpPr>
        <xdr:cNvPr id="1072" name="Text Box 48"/>
        <xdr:cNvSpPr txBox="1">
          <a:spLocks noChangeArrowheads="1"/>
        </xdr:cNvSpPr>
      </xdr:nvSpPr>
      <xdr:spPr bwMode="auto">
        <a:xfrm>
          <a:off x="6394167" y="5203032"/>
          <a:ext cx="3346847" cy="48815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Domáci</a:t>
          </a:r>
        </a:p>
      </xdr:txBody>
    </xdr:sp>
    <xdr:clientData/>
  </xdr:twoCellAnchor>
  <xdr:twoCellAnchor>
    <xdr:from>
      <xdr:col>7</xdr:col>
      <xdr:colOff>76200</xdr:colOff>
      <xdr:row>43</xdr:row>
      <xdr:rowOff>190500</xdr:rowOff>
    </xdr:from>
    <xdr:to>
      <xdr:col>15</xdr:col>
      <xdr:colOff>895350</xdr:colOff>
      <xdr:row>43</xdr:row>
      <xdr:rowOff>190500</xdr:rowOff>
    </xdr:to>
    <xdr:sp macro="" textlink="">
      <xdr:nvSpPr>
        <xdr:cNvPr id="1706" name="Line 50"/>
        <xdr:cNvSpPr>
          <a:spLocks noChangeShapeType="1"/>
        </xdr:cNvSpPr>
      </xdr:nvSpPr>
      <xdr:spPr bwMode="auto">
        <a:xfrm>
          <a:off x="4191000" y="9734550"/>
          <a:ext cx="29432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171450</xdr:colOff>
      <xdr:row>43</xdr:row>
      <xdr:rowOff>185056</xdr:rowOff>
    </xdr:from>
    <xdr:to>
      <xdr:col>30</xdr:col>
      <xdr:colOff>104775</xdr:colOff>
      <xdr:row>43</xdr:row>
      <xdr:rowOff>185056</xdr:rowOff>
    </xdr:to>
    <xdr:sp macro="" textlink="">
      <xdr:nvSpPr>
        <xdr:cNvPr id="1707" name="Line 51"/>
        <xdr:cNvSpPr>
          <a:spLocks noChangeShapeType="1"/>
        </xdr:cNvSpPr>
      </xdr:nvSpPr>
      <xdr:spPr bwMode="auto">
        <a:xfrm>
          <a:off x="12023271" y="9764485"/>
          <a:ext cx="2954111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1638300</xdr:colOff>
      <xdr:row>43</xdr:row>
      <xdr:rowOff>163285</xdr:rowOff>
    </xdr:from>
    <xdr:to>
      <xdr:col>18</xdr:col>
      <xdr:colOff>66675</xdr:colOff>
      <xdr:row>43</xdr:row>
      <xdr:rowOff>163285</xdr:rowOff>
    </xdr:to>
    <xdr:sp macro="" textlink="">
      <xdr:nvSpPr>
        <xdr:cNvPr id="1708" name="Line 52"/>
        <xdr:cNvSpPr>
          <a:spLocks noChangeShapeType="1"/>
        </xdr:cNvSpPr>
      </xdr:nvSpPr>
      <xdr:spPr bwMode="auto">
        <a:xfrm>
          <a:off x="7883979" y="9742714"/>
          <a:ext cx="30956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20</xdr:row>
      <xdr:rowOff>5954</xdr:rowOff>
    </xdr:from>
    <xdr:to>
      <xdr:col>21</xdr:col>
      <xdr:colOff>95250</xdr:colOff>
      <xdr:row>39</xdr:row>
      <xdr:rowOff>5953</xdr:rowOff>
    </xdr:to>
    <xdr:sp macro="" textlink="">
      <xdr:nvSpPr>
        <xdr:cNvPr id="1078" name="Text Box 54"/>
        <xdr:cNvSpPr txBox="1">
          <a:spLocks noChangeArrowheads="1"/>
        </xdr:cNvSpPr>
      </xdr:nvSpPr>
      <xdr:spPr bwMode="auto">
        <a:xfrm>
          <a:off x="9775031" y="5203032"/>
          <a:ext cx="3667125" cy="48815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Hostia</a:t>
          </a:r>
        </a:p>
      </xdr:txBody>
    </xdr:sp>
    <xdr:clientData/>
  </xdr:twoCellAnchor>
  <xdr:twoCellAnchor>
    <xdr:from>
      <xdr:col>21</xdr:col>
      <xdr:colOff>142875</xdr:colOff>
      <xdr:row>20</xdr:row>
      <xdr:rowOff>1</xdr:rowOff>
    </xdr:from>
    <xdr:to>
      <xdr:col>31</xdr:col>
      <xdr:colOff>123825</xdr:colOff>
      <xdr:row>39</xdr:row>
      <xdr:rowOff>0</xdr:rowOff>
    </xdr:to>
    <xdr:sp macro="" textlink="">
      <xdr:nvSpPr>
        <xdr:cNvPr id="1079" name="Text Box 55"/>
        <xdr:cNvSpPr txBox="1">
          <a:spLocks noChangeArrowheads="1"/>
        </xdr:cNvSpPr>
      </xdr:nvSpPr>
      <xdr:spPr bwMode="auto">
        <a:xfrm>
          <a:off x="13489781" y="5197079"/>
          <a:ext cx="3451622" cy="488156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Rozhodca</a:t>
          </a:r>
        </a:p>
      </xdr:txBody>
    </xdr:sp>
    <xdr:clientData/>
  </xdr:twoCellAnchor>
  <xdr:twoCellAnchor editAs="oneCell">
    <xdr:from>
      <xdr:col>15</xdr:col>
      <xdr:colOff>701523</xdr:colOff>
      <xdr:row>0</xdr:row>
      <xdr:rowOff>126999</xdr:rowOff>
    </xdr:from>
    <xdr:to>
      <xdr:col>15</xdr:col>
      <xdr:colOff>2006601</xdr:colOff>
      <xdr:row>5</xdr:row>
      <xdr:rowOff>174625</xdr:rowOff>
    </xdr:to>
    <xdr:pic>
      <xdr:nvPicPr>
        <xdr:cNvPr id="10" name="Obrázok 9" descr="untitle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22898" y="126999"/>
          <a:ext cx="1305078" cy="1317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87"/>
  <sheetViews>
    <sheetView tabSelected="1" view="pageBreakPreview" topLeftCell="C1" zoomScale="60" zoomScaleNormal="60" workbookViewId="0">
      <selection activeCell="X1" sqref="X1"/>
    </sheetView>
  </sheetViews>
  <sheetFormatPr defaultRowHeight="20.25"/>
  <cols>
    <col min="1" max="1" width="15.28515625" style="181" hidden="1" customWidth="1"/>
    <col min="2" max="2" width="11.28515625" style="182" hidden="1" customWidth="1"/>
    <col min="3" max="3" width="7.5703125" style="1" customWidth="1"/>
    <col min="4" max="4" width="11.140625" style="2" customWidth="1"/>
    <col min="5" max="5" width="30.28515625" style="1" customWidth="1"/>
    <col min="6" max="7" width="3.85546875" style="2" customWidth="1"/>
    <col min="8" max="8" width="2.42578125" style="1" customWidth="1"/>
    <col min="9" max="10" width="3" style="1" customWidth="1"/>
    <col min="11" max="11" width="2.85546875" style="1" customWidth="1"/>
    <col min="12" max="12" width="3.140625" style="1" customWidth="1"/>
    <col min="13" max="13" width="8" style="1" customWidth="1"/>
    <col min="14" max="14" width="5" style="2" customWidth="1"/>
    <col min="15" max="15" width="4.42578125" style="2" customWidth="1"/>
    <col min="16" max="16" width="31.42578125" style="1" customWidth="1"/>
    <col min="17" max="17" width="33.85546875" style="1" customWidth="1"/>
    <col min="18" max="18" width="4.7109375" style="3" customWidth="1"/>
    <col min="19" max="20" width="4.7109375" style="1" customWidth="1"/>
    <col min="21" max="22" width="5.5703125" style="1" customWidth="1"/>
    <col min="23" max="27" width="4.7109375" style="1" customWidth="1"/>
    <col min="28" max="31" width="5.7109375" style="1" customWidth="1"/>
    <col min="32" max="32" width="7.42578125" style="3" customWidth="1"/>
    <col min="33" max="46" width="9.140625" style="1" hidden="1" customWidth="1"/>
    <col min="47" max="48" width="0" style="1" hidden="1" customWidth="1"/>
    <col min="49" max="49" width="5.5703125" style="2" hidden="1" customWidth="1"/>
    <col min="50" max="50" width="5.28515625" style="2" hidden="1" customWidth="1"/>
    <col min="51" max="51" width="5.140625" style="2" hidden="1" customWidth="1"/>
    <col min="52" max="52" width="4.42578125" style="2" hidden="1" customWidth="1"/>
    <col min="53" max="53" width="5.85546875" style="2" hidden="1" customWidth="1"/>
    <col min="54" max="54" width="3.85546875" style="1" hidden="1" customWidth="1"/>
    <col min="55" max="55" width="4.7109375" style="1" hidden="1" customWidth="1"/>
    <col min="56" max="56" width="4.5703125" style="1" hidden="1" customWidth="1"/>
    <col min="57" max="57" width="5.28515625" style="1" hidden="1" customWidth="1"/>
    <col min="58" max="58" width="4.7109375" style="1" hidden="1" customWidth="1"/>
    <col min="59" max="59" width="4.42578125" style="1" hidden="1" customWidth="1"/>
    <col min="60" max="64" width="0" style="1" hidden="1" customWidth="1"/>
    <col min="65" max="16384" width="9.140625" style="1"/>
  </cols>
  <sheetData>
    <row r="1" spans="1:59">
      <c r="C1" s="6"/>
      <c r="D1" s="28"/>
      <c r="E1" s="4"/>
      <c r="F1" s="28"/>
      <c r="G1" s="28"/>
      <c r="H1" s="4"/>
      <c r="I1" s="4"/>
      <c r="J1" s="4"/>
      <c r="K1" s="4"/>
      <c r="L1" s="4"/>
      <c r="M1" s="4"/>
      <c r="N1" s="28"/>
      <c r="O1" s="28"/>
      <c r="P1" s="4"/>
      <c r="Q1" s="4"/>
      <c r="R1" s="130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131"/>
    </row>
    <row r="2" spans="1:59" ht="16.5" customHeight="1" thickBot="1">
      <c r="C2" s="7"/>
      <c r="D2" s="8"/>
      <c r="E2" s="9"/>
      <c r="F2" s="8"/>
      <c r="G2" s="8"/>
      <c r="H2" s="9"/>
      <c r="I2" s="9"/>
      <c r="J2" s="9"/>
      <c r="K2" s="9"/>
      <c r="L2" s="9"/>
      <c r="M2" s="224"/>
      <c r="N2" s="43"/>
      <c r="O2" s="8"/>
      <c r="P2" s="9"/>
      <c r="Q2" s="238" t="s">
        <v>16</v>
      </c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116"/>
    </row>
    <row r="3" spans="1:59" ht="21" thickBot="1">
      <c r="C3" s="200" t="s">
        <v>0</v>
      </c>
      <c r="D3" s="226" t="s">
        <v>24</v>
      </c>
      <c r="E3" s="227"/>
      <c r="F3" s="227"/>
      <c r="G3" s="228"/>
      <c r="H3" s="6"/>
      <c r="I3" s="4"/>
      <c r="J3" s="4"/>
      <c r="K3" s="24"/>
      <c r="L3" s="9"/>
      <c r="M3" s="9"/>
      <c r="N3" s="43"/>
      <c r="O3" s="8"/>
      <c r="P3" s="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116"/>
    </row>
    <row r="4" spans="1:59" ht="21" thickBot="1">
      <c r="C4" s="15"/>
      <c r="D4" s="229"/>
      <c r="E4" s="230"/>
      <c r="F4" s="230"/>
      <c r="G4" s="231"/>
      <c r="H4" s="248" t="s">
        <v>29</v>
      </c>
      <c r="I4" s="249"/>
      <c r="J4" s="249"/>
      <c r="K4" s="250"/>
      <c r="L4" s="9"/>
      <c r="M4" s="62"/>
      <c r="N4" s="43" t="s">
        <v>68</v>
      </c>
      <c r="O4" s="8"/>
      <c r="P4" s="9"/>
      <c r="Q4" s="267" t="s">
        <v>72</v>
      </c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116"/>
    </row>
    <row r="5" spans="1:59" ht="21" thickBot="1">
      <c r="C5" s="15"/>
      <c r="D5" s="33"/>
      <c r="E5" s="9" t="s">
        <v>20</v>
      </c>
      <c r="F5" s="8" t="s">
        <v>21</v>
      </c>
      <c r="G5" s="26" t="s">
        <v>22</v>
      </c>
      <c r="H5" s="7" t="s">
        <v>26</v>
      </c>
      <c r="I5" s="9" t="s">
        <v>27</v>
      </c>
      <c r="J5" s="9" t="s">
        <v>27</v>
      </c>
      <c r="K5" s="25" t="s">
        <v>28</v>
      </c>
      <c r="L5" s="9"/>
      <c r="M5" s="9"/>
      <c r="N5" s="43"/>
      <c r="O5" s="8"/>
      <c r="P5" s="9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116"/>
    </row>
    <row r="6" spans="1:59" ht="21" thickBot="1">
      <c r="B6" s="182" t="str">
        <f>D6</f>
        <v>A</v>
      </c>
      <c r="C6" s="15"/>
      <c r="D6" s="63" t="str">
        <f>IF(C3="x","X","A")</f>
        <v>A</v>
      </c>
      <c r="E6" s="45"/>
      <c r="F6" s="17">
        <f t="shared" ref="F6:G8" si="0">N66</f>
        <v>0</v>
      </c>
      <c r="G6" s="18">
        <f t="shared" si="0"/>
        <v>0</v>
      </c>
      <c r="H6" s="51"/>
      <c r="I6" s="52"/>
      <c r="J6" s="52"/>
      <c r="K6" s="53"/>
      <c r="L6" s="9"/>
      <c r="M6" s="62"/>
      <c r="N6" s="43" t="s">
        <v>70</v>
      </c>
      <c r="O6" s="8"/>
      <c r="P6" s="9"/>
      <c r="Q6" s="9"/>
      <c r="R6" s="42"/>
      <c r="S6" s="9"/>
      <c r="T6" s="9"/>
      <c r="U6" s="9"/>
      <c r="V6" s="9"/>
      <c r="W6" s="9"/>
      <c r="X6" s="9"/>
      <c r="Y6" s="9"/>
      <c r="Z6" s="236" t="s">
        <v>17</v>
      </c>
      <c r="AA6" s="237"/>
      <c r="AB6" s="234" t="s">
        <v>18</v>
      </c>
      <c r="AC6" s="235"/>
      <c r="AD6" s="234" t="s">
        <v>19</v>
      </c>
      <c r="AE6" s="235"/>
      <c r="AF6" s="116"/>
    </row>
    <row r="7" spans="1:59" ht="21" customHeight="1" thickBot="1">
      <c r="B7" s="182" t="str">
        <f>D7</f>
        <v>B</v>
      </c>
      <c r="C7" s="15"/>
      <c r="D7" s="64" t="str">
        <f>IF(C3="x","Y","B")</f>
        <v>B</v>
      </c>
      <c r="E7" s="46"/>
      <c r="F7" s="21">
        <f t="shared" si="0"/>
        <v>0</v>
      </c>
      <c r="G7" s="22">
        <f t="shared" si="0"/>
        <v>0</v>
      </c>
      <c r="H7" s="54"/>
      <c r="I7" s="55"/>
      <c r="J7" s="55"/>
      <c r="K7" s="56"/>
      <c r="L7" s="9"/>
      <c r="M7" s="9"/>
      <c r="N7" s="43"/>
      <c r="O7" s="8"/>
      <c r="P7" s="263" t="s">
        <v>6</v>
      </c>
      <c r="Q7" s="264"/>
      <c r="R7" s="265"/>
      <c r="S7" s="265"/>
      <c r="T7" s="265"/>
      <c r="U7" s="265"/>
      <c r="V7" s="265"/>
      <c r="W7" s="265"/>
      <c r="X7" s="265"/>
      <c r="Y7" s="266"/>
      <c r="Z7" s="240">
        <f>SUM(AD15:AD23)</f>
        <v>0</v>
      </c>
      <c r="AA7" s="241"/>
      <c r="AB7" s="244">
        <f>SUM(AB15:AB23)</f>
        <v>0</v>
      </c>
      <c r="AC7" s="245"/>
      <c r="AD7" s="244">
        <f>R56+T56+V56+X56+Z56</f>
        <v>0</v>
      </c>
      <c r="AE7" s="245"/>
      <c r="AF7" s="116"/>
    </row>
    <row r="8" spans="1:59" ht="21" customHeight="1" thickBot="1">
      <c r="B8" s="182" t="str">
        <f>D8</f>
        <v>C</v>
      </c>
      <c r="C8" s="15"/>
      <c r="D8" s="64" t="str">
        <f>IF(C3="x","Z","C")</f>
        <v>C</v>
      </c>
      <c r="E8" s="46"/>
      <c r="F8" s="21">
        <f t="shared" si="0"/>
        <v>0</v>
      </c>
      <c r="G8" s="22">
        <f t="shared" si="0"/>
        <v>0</v>
      </c>
      <c r="H8" s="54"/>
      <c r="I8" s="55"/>
      <c r="J8" s="55"/>
      <c r="K8" s="56"/>
      <c r="L8" s="9"/>
      <c r="M8" s="62"/>
      <c r="N8" s="43" t="s">
        <v>69</v>
      </c>
      <c r="O8" s="8"/>
      <c r="P8" s="263"/>
      <c r="Q8" s="264"/>
      <c r="R8" s="265"/>
      <c r="S8" s="265"/>
      <c r="T8" s="265"/>
      <c r="U8" s="265"/>
      <c r="V8" s="265"/>
      <c r="W8" s="265"/>
      <c r="X8" s="265"/>
      <c r="Y8" s="266"/>
      <c r="Z8" s="242"/>
      <c r="AA8" s="243"/>
      <c r="AB8" s="246"/>
      <c r="AC8" s="247"/>
      <c r="AD8" s="246"/>
      <c r="AE8" s="247"/>
      <c r="AF8" s="116"/>
    </row>
    <row r="9" spans="1:59" ht="21" customHeight="1" thickBot="1">
      <c r="B9" s="182">
        <f>D9</f>
        <v>0</v>
      </c>
      <c r="C9" s="15"/>
      <c r="D9" s="65"/>
      <c r="E9" s="47"/>
      <c r="F9" s="19"/>
      <c r="G9" s="20"/>
      <c r="H9" s="54"/>
      <c r="I9" s="55"/>
      <c r="J9" s="55"/>
      <c r="K9" s="56"/>
      <c r="L9" s="9"/>
      <c r="M9" s="9"/>
      <c r="N9" s="43"/>
      <c r="O9" s="8"/>
      <c r="P9" s="263" t="s">
        <v>7</v>
      </c>
      <c r="Q9" s="264"/>
      <c r="R9" s="265"/>
      <c r="S9" s="265"/>
      <c r="T9" s="265"/>
      <c r="U9" s="265"/>
      <c r="V9" s="265"/>
      <c r="W9" s="265"/>
      <c r="X9" s="265"/>
      <c r="Y9" s="266"/>
      <c r="Z9" s="240">
        <f>SUM(AE15:AE23)</f>
        <v>0</v>
      </c>
      <c r="AA9" s="241"/>
      <c r="AB9" s="244">
        <f>SUM(AC15:AC23)</f>
        <v>0</v>
      </c>
      <c r="AC9" s="245"/>
      <c r="AD9" s="244">
        <f>S56+U56+W56+Y56+AA56</f>
        <v>0</v>
      </c>
      <c r="AE9" s="245"/>
      <c r="AF9" s="116"/>
    </row>
    <row r="10" spans="1:59" ht="18.75" customHeight="1" thickBot="1">
      <c r="C10" s="15"/>
      <c r="D10" s="283"/>
      <c r="E10" s="48" t="s">
        <v>44</v>
      </c>
      <c r="F10" s="232"/>
      <c r="G10" s="261"/>
      <c r="H10" s="54"/>
      <c r="I10" s="55"/>
      <c r="J10" s="55"/>
      <c r="K10" s="56"/>
      <c r="L10" s="9"/>
      <c r="M10" s="62"/>
      <c r="N10" s="43" t="s">
        <v>71</v>
      </c>
      <c r="O10" s="8"/>
      <c r="P10" s="263"/>
      <c r="Q10" s="264"/>
      <c r="R10" s="265"/>
      <c r="S10" s="265"/>
      <c r="T10" s="265"/>
      <c r="U10" s="265"/>
      <c r="V10" s="265"/>
      <c r="W10" s="265"/>
      <c r="X10" s="265"/>
      <c r="Y10" s="266"/>
      <c r="Z10" s="242"/>
      <c r="AA10" s="243"/>
      <c r="AB10" s="246"/>
      <c r="AC10" s="247"/>
      <c r="AD10" s="246"/>
      <c r="AE10" s="247"/>
      <c r="AF10" s="116"/>
    </row>
    <row r="11" spans="1:59" ht="16.5" customHeight="1" thickBot="1">
      <c r="C11" s="16"/>
      <c r="D11" s="284"/>
      <c r="E11" s="47" t="s">
        <v>44</v>
      </c>
      <c r="F11" s="233"/>
      <c r="G11" s="262"/>
      <c r="H11" s="57"/>
      <c r="I11" s="58"/>
      <c r="J11" s="58"/>
      <c r="K11" s="59"/>
      <c r="L11" s="9"/>
      <c r="M11" s="9"/>
      <c r="N11" s="8"/>
      <c r="O11" s="8"/>
      <c r="P11" s="9"/>
      <c r="Q11" s="9"/>
      <c r="R11" s="42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116"/>
    </row>
    <row r="12" spans="1:59" ht="21" thickBot="1">
      <c r="C12" s="23" t="s">
        <v>30</v>
      </c>
      <c r="D12" s="7" t="s">
        <v>23</v>
      </c>
      <c r="E12" s="9"/>
      <c r="F12" s="8" t="s">
        <v>21</v>
      </c>
      <c r="G12" s="26" t="s">
        <v>22</v>
      </c>
      <c r="H12" s="7" t="s">
        <v>26</v>
      </c>
      <c r="I12" s="9" t="s">
        <v>27</v>
      </c>
      <c r="J12" s="9" t="s">
        <v>27</v>
      </c>
      <c r="K12" s="25" t="s">
        <v>28</v>
      </c>
      <c r="L12" s="9"/>
      <c r="M12" s="224"/>
      <c r="N12" s="43"/>
      <c r="O12" s="8"/>
      <c r="P12" s="9"/>
      <c r="Q12" s="9"/>
      <c r="R12" s="272" t="s">
        <v>14</v>
      </c>
      <c r="S12" s="273"/>
      <c r="T12" s="273"/>
      <c r="U12" s="272" t="s">
        <v>64</v>
      </c>
      <c r="V12" s="282"/>
      <c r="W12" s="272" t="s">
        <v>11</v>
      </c>
      <c r="X12" s="273"/>
      <c r="Y12" s="274" t="s">
        <v>15</v>
      </c>
      <c r="Z12" s="274"/>
      <c r="AA12" s="274"/>
      <c r="AB12" s="274"/>
      <c r="AC12" s="274"/>
      <c r="AD12" s="274"/>
      <c r="AE12" s="274"/>
      <c r="AF12" s="116"/>
    </row>
    <row r="13" spans="1:59" ht="21" thickBot="1">
      <c r="B13" s="184" t="str">
        <f>D13</f>
        <v>A</v>
      </c>
      <c r="C13" s="203"/>
      <c r="D13" s="63" t="str">
        <f>IF(C3="x","X","A")</f>
        <v>A</v>
      </c>
      <c r="E13" s="66"/>
      <c r="F13" s="36">
        <f t="shared" ref="F13:G15" si="1">N70</f>
        <v>0</v>
      </c>
      <c r="G13" s="37">
        <f t="shared" si="1"/>
        <v>0</v>
      </c>
      <c r="H13" s="51"/>
      <c r="I13" s="52"/>
      <c r="J13" s="52"/>
      <c r="K13" s="53"/>
      <c r="L13" s="9"/>
      <c r="M13" s="9"/>
      <c r="N13" s="8"/>
      <c r="O13" s="8"/>
      <c r="P13" s="9"/>
      <c r="Q13" s="9"/>
      <c r="R13" s="252"/>
      <c r="S13" s="253"/>
      <c r="T13" s="254"/>
      <c r="U13" s="255"/>
      <c r="V13" s="256"/>
      <c r="W13" s="255"/>
      <c r="X13" s="257"/>
      <c r="Y13" s="255"/>
      <c r="Z13" s="258"/>
      <c r="AA13" s="258"/>
      <c r="AB13" s="258"/>
      <c r="AC13" s="258"/>
      <c r="AD13" s="258"/>
      <c r="AE13" s="256"/>
      <c r="AF13" s="116" t="s">
        <v>31</v>
      </c>
    </row>
    <row r="14" spans="1:59" ht="21" thickBot="1">
      <c r="B14" s="184" t="str">
        <f>D14</f>
        <v>B</v>
      </c>
      <c r="C14" s="140"/>
      <c r="D14" s="64" t="str">
        <f>IF(C3="x","Y","B")</f>
        <v>B</v>
      </c>
      <c r="E14" s="67"/>
      <c r="F14" s="38">
        <f t="shared" si="1"/>
        <v>0</v>
      </c>
      <c r="G14" s="39">
        <f t="shared" si="1"/>
        <v>0</v>
      </c>
      <c r="H14" s="54"/>
      <c r="I14" s="55"/>
      <c r="J14" s="55"/>
      <c r="K14" s="56"/>
      <c r="L14" s="9"/>
      <c r="M14" s="126" t="s">
        <v>11</v>
      </c>
      <c r="N14" s="8"/>
      <c r="O14" s="8"/>
      <c r="P14" s="14" t="s">
        <v>6</v>
      </c>
      <c r="Q14" s="14" t="s">
        <v>7</v>
      </c>
      <c r="R14" s="259" t="s">
        <v>8</v>
      </c>
      <c r="S14" s="271"/>
      <c r="T14" s="271"/>
      <c r="U14" s="271"/>
      <c r="V14" s="271"/>
      <c r="W14" s="271"/>
      <c r="X14" s="271"/>
      <c r="Y14" s="271"/>
      <c r="Z14" s="271"/>
      <c r="AA14" s="260"/>
      <c r="AB14" s="259" t="s">
        <v>9</v>
      </c>
      <c r="AC14" s="260"/>
      <c r="AD14" s="259" t="s">
        <v>10</v>
      </c>
      <c r="AE14" s="260"/>
      <c r="AF14" s="116"/>
      <c r="AW14" s="251" t="s">
        <v>12</v>
      </c>
      <c r="AX14" s="251"/>
      <c r="AY14" s="251"/>
      <c r="AZ14" s="251"/>
      <c r="BA14" s="251"/>
      <c r="BC14" s="251" t="s">
        <v>13</v>
      </c>
      <c r="BD14" s="251"/>
      <c r="BE14" s="251"/>
      <c r="BF14" s="251"/>
      <c r="BG14" s="251"/>
    </row>
    <row r="15" spans="1:59" s="151" customFormat="1">
      <c r="A15" s="183" t="str">
        <f>CONCATENATE(N15," - ",O15)</f>
        <v>A - X</v>
      </c>
      <c r="B15" s="184" t="str">
        <f>D15</f>
        <v>C</v>
      </c>
      <c r="C15" s="140"/>
      <c r="D15" s="139" t="str">
        <f>IF(C3="x","Z","C")</f>
        <v>C</v>
      </c>
      <c r="E15" s="140" t="s">
        <v>44</v>
      </c>
      <c r="F15" s="38">
        <f t="shared" si="1"/>
        <v>0</v>
      </c>
      <c r="G15" s="39">
        <f t="shared" si="1"/>
        <v>0</v>
      </c>
      <c r="H15" s="141"/>
      <c r="I15" s="142"/>
      <c r="J15" s="142"/>
      <c r="K15" s="143"/>
      <c r="L15" s="144"/>
      <c r="M15" s="187">
        <v>1</v>
      </c>
      <c r="N15" s="145" t="str">
        <f>IF($C$3="a",BJ17,BK17)</f>
        <v>A</v>
      </c>
      <c r="O15" s="145" t="str">
        <f>IF($C$19="x",BK17,BJ17)</f>
        <v>X</v>
      </c>
      <c r="P15" s="146">
        <f>VLOOKUP(N15,$D$6:$E$9,2,0)</f>
        <v>0</v>
      </c>
      <c r="Q15" s="204">
        <f>VLOOKUP(O15,$D$22:$E$25,2,0)</f>
        <v>0</v>
      </c>
      <c r="R15" s="212"/>
      <c r="S15" s="213"/>
      <c r="T15" s="213"/>
      <c r="U15" s="213"/>
      <c r="V15" s="213"/>
      <c r="W15" s="213"/>
      <c r="X15" s="213"/>
      <c r="Y15" s="213"/>
      <c r="Z15" s="213"/>
      <c r="AA15" s="214"/>
      <c r="AB15" s="208">
        <f>IF(AF15="wo",3,IF(AF15="ow",0,SUM(AW15:BA15)))</f>
        <v>0</v>
      </c>
      <c r="AC15" s="147">
        <f>IF(AF15="wo",0,IF(AF15="ow",3,SUM(BC15:BG15)))</f>
        <v>0</v>
      </c>
      <c r="AD15" s="148">
        <f t="shared" ref="AD15:AE19" si="2">IF(AB15=3,1,0)</f>
        <v>0</v>
      </c>
      <c r="AE15" s="149">
        <f t="shared" si="2"/>
        <v>0</v>
      </c>
      <c r="AF15" s="150"/>
      <c r="AU15" s="151">
        <f>SUM(R15:AA15)</f>
        <v>0</v>
      </c>
      <c r="AW15" s="152">
        <f>IF(R15&gt;S15,1,0)</f>
        <v>0</v>
      </c>
      <c r="AX15" s="152">
        <f>IF(T15&gt;U15,1,0)</f>
        <v>0</v>
      </c>
      <c r="AY15" s="152">
        <f>IF(V15&gt;W15,1,0)</f>
        <v>0</v>
      </c>
      <c r="AZ15" s="152">
        <f>IF(X15&gt;Y15,1,0)</f>
        <v>0</v>
      </c>
      <c r="BA15" s="152">
        <f>IF(Z15&gt;AA15,1,0)</f>
        <v>0</v>
      </c>
      <c r="BC15" s="151">
        <f>IF(S15&gt;R15,1,0)</f>
        <v>0</v>
      </c>
      <c r="BD15" s="151">
        <f>IF(U15&gt;T15,1,0)</f>
        <v>0</v>
      </c>
      <c r="BE15" s="151">
        <f>IF(W15&gt;V15,1,0)</f>
        <v>0</v>
      </c>
      <c r="BF15" s="151">
        <f>IF(Y15&gt;X15,1,0)</f>
        <v>0</v>
      </c>
      <c r="BG15" s="151">
        <f>IF(AA15&gt;Z15,1,0)</f>
        <v>0</v>
      </c>
    </row>
    <row r="16" spans="1:59" s="151" customFormat="1" ht="21" thickBot="1">
      <c r="A16" s="183" t="str">
        <f>CONCATENATE(N16," - ",O16)</f>
        <v>B - Y</v>
      </c>
      <c r="B16" s="184">
        <f>D16</f>
        <v>0</v>
      </c>
      <c r="C16" s="154"/>
      <c r="D16" s="153"/>
      <c r="E16" s="154" t="s">
        <v>44</v>
      </c>
      <c r="F16" s="40"/>
      <c r="G16" s="41"/>
      <c r="H16" s="155"/>
      <c r="I16" s="156"/>
      <c r="J16" s="156"/>
      <c r="K16" s="157"/>
      <c r="L16" s="144"/>
      <c r="M16" s="188">
        <v>1</v>
      </c>
      <c r="N16" s="158" t="str">
        <f>IF($C$3="a",BJ18,BK18)</f>
        <v>B</v>
      </c>
      <c r="O16" s="158" t="str">
        <f>IF($C$19="x",BK18,BJ18)</f>
        <v>Y</v>
      </c>
      <c r="P16" s="159">
        <f>VLOOKUP(N16,$D$6:$E$9,2,0)</f>
        <v>0</v>
      </c>
      <c r="Q16" s="205">
        <f>VLOOKUP(O16,$D$22:$E$25,2,0)</f>
        <v>0</v>
      </c>
      <c r="R16" s="215"/>
      <c r="S16" s="216"/>
      <c r="T16" s="216"/>
      <c r="U16" s="216"/>
      <c r="V16" s="216"/>
      <c r="W16" s="216"/>
      <c r="X16" s="216"/>
      <c r="Y16" s="216"/>
      <c r="Z16" s="216"/>
      <c r="AA16" s="217"/>
      <c r="AB16" s="209">
        <f>IF(AF16="wo",3,IF(AF16="ow",0,SUM(AW16:BA16)))</f>
        <v>0</v>
      </c>
      <c r="AC16" s="160">
        <f>IF(AF16="wo",0,IF(AF16="ow",3,SUM(BC16:BG16)))</f>
        <v>0</v>
      </c>
      <c r="AD16" s="161">
        <f t="shared" si="2"/>
        <v>0</v>
      </c>
      <c r="AE16" s="162">
        <f t="shared" si="2"/>
        <v>0</v>
      </c>
      <c r="AF16" s="150"/>
      <c r="AU16" s="151">
        <f t="shared" ref="AU16:AU20" si="3">SUM(R16:AA16)</f>
        <v>0</v>
      </c>
      <c r="AW16" s="152">
        <f t="shared" ref="AW16:AW32" si="4">IF(R16&gt;S16,1,0)</f>
        <v>0</v>
      </c>
      <c r="AX16" s="152">
        <f t="shared" ref="AX16:AX32" si="5">IF(T16&gt;U16,1,0)</f>
        <v>0</v>
      </c>
      <c r="AY16" s="152">
        <f t="shared" ref="AY16:AY32" si="6">IF(V16&gt;W16,1,0)</f>
        <v>0</v>
      </c>
      <c r="AZ16" s="152">
        <f t="shared" ref="AZ16:AZ32" si="7">IF(X16&gt;Y16,1,0)</f>
        <v>0</v>
      </c>
      <c r="BA16" s="152">
        <f t="shared" ref="BA16:BA32" si="8">IF(Z16&gt;AA16,1,0)</f>
        <v>0</v>
      </c>
      <c r="BC16" s="151">
        <f t="shared" ref="BC16:BC32" si="9">IF(S16&gt;R16,1,0)</f>
        <v>0</v>
      </c>
      <c r="BD16" s="151">
        <f t="shared" ref="BD16:BD32" si="10">IF(U16&gt;T16,1,0)</f>
        <v>0</v>
      </c>
      <c r="BE16" s="151">
        <f t="shared" ref="BE16:BE32" si="11">IF(W16&gt;V16,1,0)</f>
        <v>0</v>
      </c>
      <c r="BF16" s="151">
        <f t="shared" ref="BF16:BF32" si="12">IF(Y16&gt;X16,1,0)</f>
        <v>0</v>
      </c>
      <c r="BG16" s="151">
        <f t="shared" ref="BG16:BG32" si="13">IF(AA16&gt;Z16,1,0)</f>
        <v>0</v>
      </c>
    </row>
    <row r="17" spans="1:63" s="151" customFormat="1" ht="21" thickBot="1">
      <c r="A17" s="183" t="str">
        <f>CONCATENATE(N17," - ",O17)</f>
        <v>C - Z</v>
      </c>
      <c r="B17" s="184"/>
      <c r="C17" s="202"/>
      <c r="D17" s="164"/>
      <c r="E17" s="144" t="s">
        <v>44</v>
      </c>
      <c r="F17" s="165"/>
      <c r="G17" s="165"/>
      <c r="H17" s="144"/>
      <c r="I17" s="144"/>
      <c r="J17" s="144"/>
      <c r="K17" s="144"/>
      <c r="L17" s="144"/>
      <c r="M17" s="195">
        <v>1</v>
      </c>
      <c r="N17" s="171" t="str">
        <f>IF($C$3="a",BJ19,BK19)</f>
        <v>C</v>
      </c>
      <c r="O17" s="171" t="str">
        <f>IF($C$19="x",BK19,BJ19)</f>
        <v>Z</v>
      </c>
      <c r="P17" s="172">
        <f>VLOOKUP(N17,$D$6:$E$9,2,0)</f>
        <v>0</v>
      </c>
      <c r="Q17" s="206">
        <f>VLOOKUP(O17,$D$22:$E$25,2,0)</f>
        <v>0</v>
      </c>
      <c r="R17" s="218"/>
      <c r="S17" s="219"/>
      <c r="T17" s="219"/>
      <c r="U17" s="219"/>
      <c r="V17" s="219"/>
      <c r="W17" s="219"/>
      <c r="X17" s="219"/>
      <c r="Y17" s="219"/>
      <c r="Z17" s="219"/>
      <c r="AA17" s="220"/>
      <c r="AB17" s="210">
        <f>IF(AF17="wo",3,IF(AF17="ow",0,SUM(AW17:BA17)))</f>
        <v>0</v>
      </c>
      <c r="AC17" s="173">
        <f>IF(AF17="wo",0,IF(AF17="ow",3,SUM(BC17:BG17)))</f>
        <v>0</v>
      </c>
      <c r="AD17" s="174">
        <f t="shared" si="2"/>
        <v>0</v>
      </c>
      <c r="AE17" s="175">
        <f t="shared" si="2"/>
        <v>0</v>
      </c>
      <c r="AF17" s="150"/>
      <c r="AU17" s="151">
        <f t="shared" si="3"/>
        <v>0</v>
      </c>
      <c r="AW17" s="152">
        <f t="shared" si="4"/>
        <v>0</v>
      </c>
      <c r="AX17" s="152">
        <f t="shared" si="5"/>
        <v>0</v>
      </c>
      <c r="AY17" s="152">
        <f t="shared" si="6"/>
        <v>0</v>
      </c>
      <c r="AZ17" s="152">
        <f t="shared" si="7"/>
        <v>0</v>
      </c>
      <c r="BA17" s="152">
        <f t="shared" si="8"/>
        <v>0</v>
      </c>
      <c r="BC17" s="151">
        <f t="shared" si="9"/>
        <v>0</v>
      </c>
      <c r="BD17" s="151">
        <f t="shared" si="10"/>
        <v>0</v>
      </c>
      <c r="BE17" s="151">
        <f t="shared" si="11"/>
        <v>0</v>
      </c>
      <c r="BF17" s="151">
        <f t="shared" si="12"/>
        <v>0</v>
      </c>
      <c r="BG17" s="151">
        <f t="shared" si="13"/>
        <v>0</v>
      </c>
      <c r="BJ17" s="163" t="s">
        <v>0</v>
      </c>
      <c r="BK17" s="145" t="s">
        <v>3</v>
      </c>
    </row>
    <row r="18" spans="1:63" s="151" customFormat="1" ht="21" thickBot="1">
      <c r="A18" s="183" t="str">
        <f>CONCATENATE(N18," - ",O18)</f>
        <v>A - Y</v>
      </c>
      <c r="B18" s="184"/>
      <c r="C18" s="196"/>
      <c r="D18" s="164"/>
      <c r="E18" s="144" t="s">
        <v>44</v>
      </c>
      <c r="F18" s="165"/>
      <c r="G18" s="165"/>
      <c r="H18" s="144"/>
      <c r="I18" s="144"/>
      <c r="J18" s="144"/>
      <c r="K18" s="144"/>
      <c r="L18" s="144"/>
      <c r="M18" s="189">
        <v>2</v>
      </c>
      <c r="N18" s="190" t="str">
        <f>IF($C$3="a",BJ21,BK21)</f>
        <v>A</v>
      </c>
      <c r="O18" s="190" t="str">
        <f>IF($C$19="x",BK21,BJ21)</f>
        <v>Y</v>
      </c>
      <c r="P18" s="191">
        <f>IF(AND(VLOOKUP(N18,$B$13:$E$16,2,0)&gt;1,VLOOKUP(N18,$B$13:$E$16,2,0)&lt;3),VLOOKUP(N18,$B$13:$E$16,4,0),VLOOKUP(N18,$D$6:$E$9,2,0))</f>
        <v>0</v>
      </c>
      <c r="Q18" s="207">
        <f>IF(AND(VLOOKUP(O18,$B$29:$E$32,2,0)&gt;1,VLOOKUP(O18,$B$29:$E$32,2,0)&lt;3),VLOOKUP(O18,$B$29:$E$32,4,0),VLOOKUP(O18,$D$22:$E$25,2,0))</f>
        <v>0</v>
      </c>
      <c r="R18" s="221"/>
      <c r="S18" s="222"/>
      <c r="T18" s="222"/>
      <c r="U18" s="222"/>
      <c r="V18" s="222"/>
      <c r="W18" s="222"/>
      <c r="X18" s="222"/>
      <c r="Y18" s="222"/>
      <c r="Z18" s="222"/>
      <c r="AA18" s="223"/>
      <c r="AB18" s="211">
        <f>IF(AF18="wo",3,IF(AF18="ow",0,SUM(AW18:BA18)))</f>
        <v>0</v>
      </c>
      <c r="AC18" s="192">
        <f>IF(AF18="wo",0,IF(AF18="ow",3,SUM(BC18:BG18)))</f>
        <v>0</v>
      </c>
      <c r="AD18" s="193">
        <f t="shared" si="2"/>
        <v>0</v>
      </c>
      <c r="AE18" s="194">
        <f t="shared" si="2"/>
        <v>0</v>
      </c>
      <c r="AF18" s="150"/>
      <c r="AU18" s="151">
        <f t="shared" si="3"/>
        <v>0</v>
      </c>
      <c r="AW18" s="152">
        <f t="shared" si="4"/>
        <v>0</v>
      </c>
      <c r="AX18" s="152">
        <f t="shared" si="5"/>
        <v>0</v>
      </c>
      <c r="AY18" s="152">
        <f t="shared" si="6"/>
        <v>0</v>
      </c>
      <c r="AZ18" s="152">
        <f t="shared" si="7"/>
        <v>0</v>
      </c>
      <c r="BA18" s="152">
        <f t="shared" si="8"/>
        <v>0</v>
      </c>
      <c r="BC18" s="151">
        <f t="shared" si="9"/>
        <v>0</v>
      </c>
      <c r="BD18" s="151">
        <f t="shared" si="10"/>
        <v>0</v>
      </c>
      <c r="BE18" s="151">
        <f t="shared" si="11"/>
        <v>0</v>
      </c>
      <c r="BF18" s="151">
        <f t="shared" si="12"/>
        <v>0</v>
      </c>
      <c r="BG18" s="151">
        <f t="shared" si="13"/>
        <v>0</v>
      </c>
      <c r="BJ18" s="166" t="s">
        <v>1</v>
      </c>
      <c r="BK18" s="158" t="s">
        <v>4</v>
      </c>
    </row>
    <row r="19" spans="1:63" s="151" customFormat="1" ht="21" thickBot="1">
      <c r="A19" s="183" t="str">
        <f>CONCATENATE(N19," - ",O19)</f>
        <v>B - X</v>
      </c>
      <c r="B19" s="182"/>
      <c r="C19" s="200" t="s">
        <v>3</v>
      </c>
      <c r="D19" s="278" t="s">
        <v>25</v>
      </c>
      <c r="E19" s="278"/>
      <c r="F19" s="278"/>
      <c r="G19" s="279"/>
      <c r="H19" s="167"/>
      <c r="I19" s="168"/>
      <c r="J19" s="168"/>
      <c r="K19" s="169"/>
      <c r="L19" s="144"/>
      <c r="M19" s="170">
        <v>2</v>
      </c>
      <c r="N19" s="171" t="str">
        <f>IF($C$3="a",BJ22,BK22)</f>
        <v>B</v>
      </c>
      <c r="O19" s="171" t="str">
        <f>IF($C$19="x",BK22,BJ22)</f>
        <v>X</v>
      </c>
      <c r="P19" s="172">
        <f>IF(AND(VLOOKUP(N19,$B$13:$E$16,2,0)&gt;1,VLOOKUP(N19,$B$13:$E$16,2,0)&lt;3),VLOOKUP(N19,$B$13:$E$16,4,0),VLOOKUP(N19,$D$6:$E$9,2,0))</f>
        <v>0</v>
      </c>
      <c r="Q19" s="206">
        <f>IF(AND(VLOOKUP(O19,$B$29:$E$32,2,0)&gt;1,VLOOKUP(O19,$B$29:$E$32,2,0)&lt;3),VLOOKUP(O19,$B$29:$E$32,4,0),VLOOKUP(O19,$D$22:$E$25,2,0))</f>
        <v>0</v>
      </c>
      <c r="R19" s="218"/>
      <c r="S19" s="219"/>
      <c r="T19" s="219"/>
      <c r="U19" s="219"/>
      <c r="V19" s="219"/>
      <c r="W19" s="219"/>
      <c r="X19" s="219"/>
      <c r="Y19" s="219"/>
      <c r="Z19" s="219"/>
      <c r="AA19" s="220"/>
      <c r="AB19" s="210">
        <f>IF(AF19="wo",3,IF(AF19="ow",0,SUM(AW19:BA19)))</f>
        <v>0</v>
      </c>
      <c r="AC19" s="173">
        <f>IF(AF19="wo",0,IF(AF19="ow",3,SUM(BC19:BG19)))</f>
        <v>0</v>
      </c>
      <c r="AD19" s="174">
        <f t="shared" si="2"/>
        <v>0</v>
      </c>
      <c r="AE19" s="175">
        <f t="shared" si="2"/>
        <v>0</v>
      </c>
      <c r="AF19" s="150"/>
      <c r="AU19" s="151">
        <f t="shared" si="3"/>
        <v>0</v>
      </c>
      <c r="AW19" s="152">
        <f t="shared" si="4"/>
        <v>0</v>
      </c>
      <c r="AX19" s="152">
        <f t="shared" si="5"/>
        <v>0</v>
      </c>
      <c r="AY19" s="152">
        <f t="shared" si="6"/>
        <v>0</v>
      </c>
      <c r="AZ19" s="152">
        <f t="shared" si="7"/>
        <v>0</v>
      </c>
      <c r="BA19" s="152">
        <f t="shared" si="8"/>
        <v>0</v>
      </c>
      <c r="BC19" s="151">
        <f t="shared" si="9"/>
        <v>0</v>
      </c>
      <c r="BD19" s="151">
        <f t="shared" si="10"/>
        <v>0</v>
      </c>
      <c r="BE19" s="151">
        <f t="shared" si="11"/>
        <v>0</v>
      </c>
      <c r="BF19" s="151">
        <f t="shared" si="12"/>
        <v>0</v>
      </c>
      <c r="BG19" s="151">
        <f t="shared" si="13"/>
        <v>0</v>
      </c>
      <c r="BJ19" s="166" t="s">
        <v>2</v>
      </c>
      <c r="BK19" s="158" t="s">
        <v>5</v>
      </c>
    </row>
    <row r="20" spans="1:63" s="151" customFormat="1" ht="21" thickBot="1">
      <c r="B20" s="182"/>
      <c r="C20" s="201"/>
      <c r="D20" s="280"/>
      <c r="E20" s="280"/>
      <c r="F20" s="280"/>
      <c r="G20" s="281"/>
      <c r="H20" s="275" t="s">
        <v>29</v>
      </c>
      <c r="I20" s="276"/>
      <c r="J20" s="276"/>
      <c r="K20" s="277"/>
      <c r="L20" s="144"/>
      <c r="M20" s="144"/>
      <c r="N20" s="165"/>
      <c r="O20" s="165"/>
      <c r="P20" s="176"/>
      <c r="Q20" s="176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8"/>
      <c r="AC20" s="178"/>
      <c r="AD20" s="179"/>
      <c r="AE20" s="179"/>
      <c r="AF20" s="150"/>
      <c r="AU20" s="151">
        <f t="shared" si="3"/>
        <v>0</v>
      </c>
      <c r="AW20" s="152">
        <f t="shared" si="4"/>
        <v>0</v>
      </c>
      <c r="AX20" s="152">
        <f t="shared" si="5"/>
        <v>0</v>
      </c>
      <c r="AY20" s="152">
        <f t="shared" si="6"/>
        <v>0</v>
      </c>
      <c r="AZ20" s="152">
        <f t="shared" si="7"/>
        <v>0</v>
      </c>
      <c r="BA20" s="152">
        <f t="shared" si="8"/>
        <v>0</v>
      </c>
      <c r="BC20" s="151">
        <f t="shared" si="9"/>
        <v>0</v>
      </c>
      <c r="BD20" s="151">
        <f t="shared" si="10"/>
        <v>0</v>
      </c>
      <c r="BE20" s="151">
        <f t="shared" si="11"/>
        <v>0</v>
      </c>
      <c r="BF20" s="151">
        <f t="shared" si="12"/>
        <v>0</v>
      </c>
      <c r="BG20" s="151">
        <f t="shared" si="13"/>
        <v>0</v>
      </c>
      <c r="BJ20" s="180"/>
      <c r="BK20" s="171"/>
    </row>
    <row r="21" spans="1:63" ht="21" thickBot="1">
      <c r="A21" s="181" t="str">
        <f t="shared" ref="A21:A24" si="14">CONCATENATE(N20," - ",O20)</f>
        <v xml:space="preserve"> - </v>
      </c>
      <c r="C21" s="15"/>
      <c r="D21" s="108"/>
      <c r="E21" s="9" t="s">
        <v>20</v>
      </c>
      <c r="F21" s="8" t="s">
        <v>21</v>
      </c>
      <c r="G21" s="26" t="s">
        <v>22</v>
      </c>
      <c r="H21" s="7" t="s">
        <v>26</v>
      </c>
      <c r="I21" s="9" t="s">
        <v>27</v>
      </c>
      <c r="J21" s="9" t="s">
        <v>27</v>
      </c>
      <c r="K21" s="25" t="s">
        <v>28</v>
      </c>
      <c r="L21" s="9"/>
      <c r="M21" s="9"/>
      <c r="N21" s="8"/>
      <c r="O21" s="8"/>
      <c r="P21" s="127"/>
      <c r="Q21" s="127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5"/>
      <c r="AC21" s="125"/>
      <c r="AD21" s="129"/>
      <c r="AE21" s="129"/>
      <c r="AF21" s="132"/>
      <c r="AU21" s="151">
        <f>SUM(AU15:AU20)</f>
        <v>0</v>
      </c>
      <c r="AW21" s="138">
        <f t="shared" si="4"/>
        <v>0</v>
      </c>
      <c r="AX21" s="138">
        <f t="shared" si="5"/>
        <v>0</v>
      </c>
      <c r="AY21" s="138">
        <f t="shared" si="6"/>
        <v>0</v>
      </c>
      <c r="AZ21" s="138">
        <f t="shared" si="7"/>
        <v>0</v>
      </c>
      <c r="BA21" s="138">
        <f t="shared" si="8"/>
        <v>0</v>
      </c>
      <c r="BB21" s="137"/>
      <c r="BC21" s="137">
        <f t="shared" si="9"/>
        <v>0</v>
      </c>
      <c r="BD21" s="137">
        <f t="shared" si="10"/>
        <v>0</v>
      </c>
      <c r="BE21" s="137">
        <f t="shared" si="11"/>
        <v>0</v>
      </c>
      <c r="BF21" s="137">
        <f t="shared" si="12"/>
        <v>0</v>
      </c>
      <c r="BG21" s="137">
        <f t="shared" si="13"/>
        <v>0</v>
      </c>
      <c r="BJ21" s="12" t="s">
        <v>0</v>
      </c>
      <c r="BK21" s="12" t="s">
        <v>4</v>
      </c>
    </row>
    <row r="22" spans="1:63">
      <c r="A22" s="181" t="str">
        <f t="shared" si="14"/>
        <v xml:space="preserve"> - </v>
      </c>
      <c r="B22" s="182" t="str">
        <f>D22</f>
        <v>X</v>
      </c>
      <c r="C22" s="15"/>
      <c r="D22" s="197" t="str">
        <f>IF(C19="x","X","A")</f>
        <v>X</v>
      </c>
      <c r="E22" s="45"/>
      <c r="F22" s="17">
        <f t="shared" ref="F22:G24" si="15">N78</f>
        <v>0</v>
      </c>
      <c r="G22" s="18">
        <f t="shared" si="15"/>
        <v>0</v>
      </c>
      <c r="H22" s="51"/>
      <c r="I22" s="52"/>
      <c r="J22" s="52"/>
      <c r="K22" s="53"/>
      <c r="L22" s="9"/>
      <c r="M22" s="9"/>
      <c r="N22" s="8"/>
      <c r="O22" s="8"/>
      <c r="P22" s="127"/>
      <c r="Q22" s="127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5"/>
      <c r="AC22" s="125"/>
      <c r="AD22" s="129"/>
      <c r="AE22" s="129"/>
      <c r="AF22" s="132"/>
      <c r="AU22" s="151"/>
      <c r="AW22" s="138">
        <f t="shared" si="4"/>
        <v>0</v>
      </c>
      <c r="AX22" s="138">
        <f t="shared" si="5"/>
        <v>0</v>
      </c>
      <c r="AY22" s="138">
        <f t="shared" si="6"/>
        <v>0</v>
      </c>
      <c r="AZ22" s="138">
        <f t="shared" si="7"/>
        <v>0</v>
      </c>
      <c r="BA22" s="138">
        <f t="shared" si="8"/>
        <v>0</v>
      </c>
      <c r="BB22" s="137"/>
      <c r="BC22" s="137">
        <f t="shared" si="9"/>
        <v>0</v>
      </c>
      <c r="BD22" s="137">
        <f t="shared" si="10"/>
        <v>0</v>
      </c>
      <c r="BE22" s="137">
        <f t="shared" si="11"/>
        <v>0</v>
      </c>
      <c r="BF22" s="137">
        <f t="shared" si="12"/>
        <v>0</v>
      </c>
      <c r="BG22" s="137">
        <f t="shared" si="13"/>
        <v>0</v>
      </c>
      <c r="BJ22" s="11" t="s">
        <v>1</v>
      </c>
      <c r="BK22" s="11" t="s">
        <v>3</v>
      </c>
    </row>
    <row r="23" spans="1:63">
      <c r="A23" s="181" t="str">
        <f t="shared" si="14"/>
        <v xml:space="preserve"> - </v>
      </c>
      <c r="B23" s="182" t="str">
        <f>D23</f>
        <v>Y</v>
      </c>
      <c r="C23" s="15"/>
      <c r="D23" s="198" t="str">
        <f>IF(C19="x","Y","B")</f>
        <v>Y</v>
      </c>
      <c r="E23" s="46"/>
      <c r="F23" s="21">
        <f t="shared" si="15"/>
        <v>0</v>
      </c>
      <c r="G23" s="22">
        <f t="shared" si="15"/>
        <v>0</v>
      </c>
      <c r="H23" s="54"/>
      <c r="I23" s="55"/>
      <c r="J23" s="55"/>
      <c r="K23" s="56"/>
      <c r="L23" s="9"/>
      <c r="M23" s="9"/>
      <c r="N23" s="8"/>
      <c r="O23" s="8"/>
      <c r="P23" s="127"/>
      <c r="Q23" s="127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5"/>
      <c r="AC23" s="125"/>
      <c r="AD23" s="129"/>
      <c r="AE23" s="129"/>
      <c r="AF23" s="132"/>
      <c r="AU23" s="151"/>
      <c r="AW23" s="138">
        <f t="shared" si="4"/>
        <v>0</v>
      </c>
      <c r="AX23" s="138">
        <f t="shared" si="5"/>
        <v>0</v>
      </c>
      <c r="AY23" s="138">
        <f t="shared" si="6"/>
        <v>0</v>
      </c>
      <c r="AZ23" s="138">
        <f t="shared" si="7"/>
        <v>0</v>
      </c>
      <c r="BA23" s="138">
        <f t="shared" si="8"/>
        <v>0</v>
      </c>
      <c r="BB23" s="137"/>
      <c r="BC23" s="137">
        <f t="shared" si="9"/>
        <v>0</v>
      </c>
      <c r="BD23" s="137">
        <f t="shared" si="10"/>
        <v>0</v>
      </c>
      <c r="BE23" s="137">
        <f t="shared" si="11"/>
        <v>0</v>
      </c>
      <c r="BF23" s="137">
        <f t="shared" si="12"/>
        <v>0</v>
      </c>
      <c r="BG23" s="137">
        <f t="shared" si="13"/>
        <v>0</v>
      </c>
      <c r="BJ23" s="11"/>
      <c r="BK23" s="11"/>
    </row>
    <row r="24" spans="1:63" ht="21" thickBot="1">
      <c r="A24" s="181" t="str">
        <f t="shared" si="14"/>
        <v xml:space="preserve"> - </v>
      </c>
      <c r="B24" s="182" t="str">
        <f>D24</f>
        <v>Z</v>
      </c>
      <c r="C24" s="15"/>
      <c r="D24" s="198" t="str">
        <f>IF(C19="x","Z","C")</f>
        <v>Z</v>
      </c>
      <c r="E24" s="46"/>
      <c r="F24" s="21">
        <f t="shared" si="15"/>
        <v>0</v>
      </c>
      <c r="G24" s="22">
        <f t="shared" si="15"/>
        <v>0</v>
      </c>
      <c r="H24" s="54"/>
      <c r="I24" s="55"/>
      <c r="J24" s="55"/>
      <c r="K24" s="56"/>
      <c r="L24" s="9"/>
      <c r="M24" s="9"/>
      <c r="N24" s="8"/>
      <c r="O24" s="8"/>
      <c r="P24" s="9"/>
      <c r="Q24" s="9"/>
      <c r="R24" s="42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132"/>
      <c r="AU24" s="151"/>
      <c r="AW24" s="138">
        <f t="shared" si="4"/>
        <v>0</v>
      </c>
      <c r="AX24" s="138">
        <f t="shared" si="5"/>
        <v>0</v>
      </c>
      <c r="AY24" s="138">
        <f t="shared" si="6"/>
        <v>0</v>
      </c>
      <c r="AZ24" s="138">
        <f t="shared" si="7"/>
        <v>0</v>
      </c>
      <c r="BA24" s="138">
        <f t="shared" si="8"/>
        <v>0</v>
      </c>
      <c r="BB24" s="137"/>
      <c r="BC24" s="137">
        <f t="shared" si="9"/>
        <v>0</v>
      </c>
      <c r="BD24" s="137">
        <f t="shared" si="10"/>
        <v>0</v>
      </c>
      <c r="BE24" s="137">
        <f t="shared" si="11"/>
        <v>0</v>
      </c>
      <c r="BF24" s="137">
        <f t="shared" si="12"/>
        <v>0</v>
      </c>
      <c r="BG24" s="137">
        <f t="shared" si="13"/>
        <v>0</v>
      </c>
      <c r="BJ24" s="13"/>
      <c r="BK24" s="13"/>
    </row>
    <row r="25" spans="1:63" ht="21" thickBot="1">
      <c r="B25" s="182">
        <f>D25</f>
        <v>0</v>
      </c>
      <c r="C25" s="15"/>
      <c r="D25" s="199"/>
      <c r="E25" s="47" t="s">
        <v>44</v>
      </c>
      <c r="F25" s="19"/>
      <c r="G25" s="20"/>
      <c r="H25" s="54"/>
      <c r="I25" s="55"/>
      <c r="J25" s="55"/>
      <c r="K25" s="56"/>
      <c r="L25" s="9"/>
      <c r="M25" s="9"/>
      <c r="N25" s="8"/>
      <c r="O25" s="8"/>
      <c r="P25" s="9"/>
      <c r="Q25" s="9"/>
      <c r="R25" s="42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132"/>
      <c r="AU25" s="151"/>
      <c r="AW25" s="138">
        <f t="shared" si="4"/>
        <v>0</v>
      </c>
      <c r="AX25" s="138">
        <f t="shared" si="5"/>
        <v>0</v>
      </c>
      <c r="AY25" s="138">
        <f t="shared" si="6"/>
        <v>0</v>
      </c>
      <c r="AZ25" s="138">
        <f t="shared" si="7"/>
        <v>0</v>
      </c>
      <c r="BA25" s="138">
        <f t="shared" si="8"/>
        <v>0</v>
      </c>
      <c r="BB25" s="137"/>
      <c r="BC25" s="137">
        <f t="shared" si="9"/>
        <v>0</v>
      </c>
      <c r="BD25" s="137">
        <f t="shared" si="10"/>
        <v>0</v>
      </c>
      <c r="BE25" s="137">
        <f t="shared" si="11"/>
        <v>0</v>
      </c>
      <c r="BF25" s="137">
        <f t="shared" si="12"/>
        <v>0</v>
      </c>
      <c r="BG25" s="137">
        <f t="shared" si="13"/>
        <v>0</v>
      </c>
      <c r="BJ25" s="12"/>
      <c r="BK25" s="12"/>
    </row>
    <row r="26" spans="1:63" ht="15.75" customHeight="1">
      <c r="C26" s="15"/>
      <c r="D26" s="285"/>
      <c r="E26" s="45" t="s">
        <v>44</v>
      </c>
      <c r="F26" s="287"/>
      <c r="G26" s="289"/>
      <c r="H26" s="60"/>
      <c r="I26" s="55"/>
      <c r="J26" s="55"/>
      <c r="K26" s="56"/>
      <c r="L26" s="9"/>
      <c r="M26" s="9"/>
      <c r="N26" s="8"/>
      <c r="O26" s="8"/>
      <c r="P26" s="9"/>
      <c r="Q26" s="9"/>
      <c r="R26" s="42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132"/>
      <c r="AW26" s="138">
        <f t="shared" si="4"/>
        <v>0</v>
      </c>
      <c r="AX26" s="138">
        <f t="shared" si="5"/>
        <v>0</v>
      </c>
      <c r="AY26" s="138">
        <f t="shared" si="6"/>
        <v>0</v>
      </c>
      <c r="AZ26" s="138">
        <f t="shared" si="7"/>
        <v>0</v>
      </c>
      <c r="BA26" s="138">
        <f t="shared" si="8"/>
        <v>0</v>
      </c>
      <c r="BB26" s="137"/>
      <c r="BC26" s="137">
        <f t="shared" si="9"/>
        <v>0</v>
      </c>
      <c r="BD26" s="137">
        <f t="shared" si="10"/>
        <v>0</v>
      </c>
      <c r="BE26" s="137">
        <f t="shared" si="11"/>
        <v>0</v>
      </c>
      <c r="BF26" s="137">
        <f t="shared" si="12"/>
        <v>0</v>
      </c>
      <c r="BG26" s="137">
        <f t="shared" si="13"/>
        <v>0</v>
      </c>
      <c r="BJ26" s="11"/>
      <c r="BK26" s="11"/>
    </row>
    <row r="27" spans="1:63" ht="21" thickBot="1">
      <c r="C27" s="16"/>
      <c r="D27" s="286"/>
      <c r="E27" s="47" t="s">
        <v>44</v>
      </c>
      <c r="F27" s="288"/>
      <c r="G27" s="290"/>
      <c r="H27" s="61"/>
      <c r="I27" s="58"/>
      <c r="J27" s="58"/>
      <c r="K27" s="59"/>
      <c r="L27" s="9"/>
      <c r="M27" s="9"/>
      <c r="N27" s="8"/>
      <c r="O27" s="8"/>
      <c r="P27" s="9"/>
      <c r="Q27" s="9"/>
      <c r="R27" s="42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132"/>
      <c r="AW27" s="138">
        <f t="shared" si="4"/>
        <v>0</v>
      </c>
      <c r="AX27" s="138">
        <f t="shared" si="5"/>
        <v>0</v>
      </c>
      <c r="AY27" s="138">
        <f t="shared" si="6"/>
        <v>0</v>
      </c>
      <c r="AZ27" s="138">
        <f t="shared" si="7"/>
        <v>0</v>
      </c>
      <c r="BA27" s="138">
        <f t="shared" si="8"/>
        <v>0</v>
      </c>
      <c r="BB27" s="137"/>
      <c r="BC27" s="137">
        <f t="shared" si="9"/>
        <v>0</v>
      </c>
      <c r="BD27" s="137">
        <f t="shared" si="10"/>
        <v>0</v>
      </c>
      <c r="BE27" s="137">
        <f t="shared" si="11"/>
        <v>0</v>
      </c>
      <c r="BF27" s="137">
        <f t="shared" si="12"/>
        <v>0</v>
      </c>
      <c r="BG27" s="137">
        <f t="shared" si="13"/>
        <v>0</v>
      </c>
      <c r="BJ27" s="11"/>
      <c r="BK27" s="11"/>
    </row>
    <row r="28" spans="1:63" ht="21" thickBot="1">
      <c r="C28" s="23" t="s">
        <v>30</v>
      </c>
      <c r="D28" s="7" t="s">
        <v>23</v>
      </c>
      <c r="E28" s="9"/>
      <c r="F28" s="8" t="s">
        <v>21</v>
      </c>
      <c r="G28" s="26" t="s">
        <v>22</v>
      </c>
      <c r="H28" s="7" t="s">
        <v>26</v>
      </c>
      <c r="I28" s="9" t="s">
        <v>27</v>
      </c>
      <c r="J28" s="9" t="s">
        <v>27</v>
      </c>
      <c r="K28" s="25" t="s">
        <v>28</v>
      </c>
      <c r="L28" s="9"/>
      <c r="M28" s="9"/>
      <c r="N28" s="8"/>
      <c r="O28" s="8"/>
      <c r="P28" s="9"/>
      <c r="Q28" s="9"/>
      <c r="R28" s="42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132"/>
      <c r="AW28" s="138">
        <f t="shared" si="4"/>
        <v>0</v>
      </c>
      <c r="AX28" s="138">
        <f t="shared" si="5"/>
        <v>0</v>
      </c>
      <c r="AY28" s="138">
        <f t="shared" si="6"/>
        <v>0</v>
      </c>
      <c r="AZ28" s="138">
        <f t="shared" si="7"/>
        <v>0</v>
      </c>
      <c r="BA28" s="138">
        <f t="shared" si="8"/>
        <v>0</v>
      </c>
      <c r="BB28" s="137"/>
      <c r="BC28" s="137">
        <f t="shared" si="9"/>
        <v>0</v>
      </c>
      <c r="BD28" s="137">
        <f t="shared" si="10"/>
        <v>0</v>
      </c>
      <c r="BE28" s="137">
        <f t="shared" si="11"/>
        <v>0</v>
      </c>
      <c r="BF28" s="137">
        <f t="shared" si="12"/>
        <v>0</v>
      </c>
      <c r="BG28" s="137">
        <f t="shared" si="13"/>
        <v>0</v>
      </c>
      <c r="BJ28" s="13"/>
      <c r="BK28" s="13"/>
    </row>
    <row r="29" spans="1:63">
      <c r="B29" s="182" t="str">
        <f>D29</f>
        <v>X</v>
      </c>
      <c r="C29" s="71"/>
      <c r="D29" s="63" t="str">
        <f>IF(C19="x","X","A")</f>
        <v>X</v>
      </c>
      <c r="E29" s="71"/>
      <c r="F29" s="17">
        <f t="shared" ref="F29:G31" si="16">N82</f>
        <v>0</v>
      </c>
      <c r="G29" s="18">
        <f t="shared" si="16"/>
        <v>0</v>
      </c>
      <c r="H29" s="51"/>
      <c r="I29" s="52"/>
      <c r="J29" s="52"/>
      <c r="K29" s="53"/>
      <c r="L29" s="9"/>
      <c r="M29" s="9"/>
      <c r="N29" s="8"/>
      <c r="O29" s="8"/>
      <c r="P29" s="9"/>
      <c r="Q29" s="9"/>
      <c r="R29" s="42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132"/>
      <c r="AW29" s="138">
        <f t="shared" si="4"/>
        <v>0</v>
      </c>
      <c r="AX29" s="138">
        <f t="shared" si="5"/>
        <v>0</v>
      </c>
      <c r="AY29" s="138">
        <f t="shared" si="6"/>
        <v>0</v>
      </c>
      <c r="AZ29" s="138">
        <f t="shared" si="7"/>
        <v>0</v>
      </c>
      <c r="BA29" s="138">
        <f t="shared" si="8"/>
        <v>0</v>
      </c>
      <c r="BB29" s="137"/>
      <c r="BC29" s="137">
        <f t="shared" si="9"/>
        <v>0</v>
      </c>
      <c r="BD29" s="137">
        <f t="shared" si="10"/>
        <v>0</v>
      </c>
      <c r="BE29" s="137">
        <f t="shared" si="11"/>
        <v>0</v>
      </c>
      <c r="BF29" s="137">
        <f t="shared" si="12"/>
        <v>0</v>
      </c>
      <c r="BG29" s="137">
        <f t="shared" si="13"/>
        <v>0</v>
      </c>
      <c r="BJ29" s="12"/>
      <c r="BK29" s="12"/>
    </row>
    <row r="30" spans="1:63">
      <c r="B30" s="182" t="str">
        <f>D30</f>
        <v>Y</v>
      </c>
      <c r="C30" s="67"/>
      <c r="D30" s="64" t="str">
        <f>IF(C19="x","Y","B")</f>
        <v>Y</v>
      </c>
      <c r="E30" s="67"/>
      <c r="F30" s="21">
        <f t="shared" si="16"/>
        <v>0</v>
      </c>
      <c r="G30" s="22">
        <f t="shared" si="16"/>
        <v>0</v>
      </c>
      <c r="H30" s="54"/>
      <c r="I30" s="55"/>
      <c r="J30" s="55"/>
      <c r="K30" s="56"/>
      <c r="L30" s="9"/>
      <c r="M30" s="9"/>
      <c r="N30" s="8"/>
      <c r="O30" s="8"/>
      <c r="P30" s="9"/>
      <c r="Q30" s="9"/>
      <c r="R30" s="42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132"/>
      <c r="AW30" s="138">
        <f t="shared" si="4"/>
        <v>0</v>
      </c>
      <c r="AX30" s="138">
        <f t="shared" si="5"/>
        <v>0</v>
      </c>
      <c r="AY30" s="138">
        <f t="shared" si="6"/>
        <v>0</v>
      </c>
      <c r="AZ30" s="138">
        <f t="shared" si="7"/>
        <v>0</v>
      </c>
      <c r="BA30" s="138">
        <f t="shared" si="8"/>
        <v>0</v>
      </c>
      <c r="BB30" s="137"/>
      <c r="BC30" s="137">
        <f t="shared" si="9"/>
        <v>0</v>
      </c>
      <c r="BD30" s="137">
        <f t="shared" si="10"/>
        <v>0</v>
      </c>
      <c r="BE30" s="137">
        <f t="shared" si="11"/>
        <v>0</v>
      </c>
      <c r="BF30" s="137">
        <f t="shared" si="12"/>
        <v>0</v>
      </c>
      <c r="BG30" s="137">
        <f t="shared" si="13"/>
        <v>0</v>
      </c>
      <c r="BJ30" s="11"/>
      <c r="BK30" s="11"/>
    </row>
    <row r="31" spans="1:63">
      <c r="B31" s="182" t="str">
        <f>D31</f>
        <v>Z</v>
      </c>
      <c r="C31" s="67"/>
      <c r="D31" s="64" t="str">
        <f>IF(C19="x","Z","C")</f>
        <v>Z</v>
      </c>
      <c r="E31" s="67" t="s">
        <v>44</v>
      </c>
      <c r="F31" s="21">
        <f t="shared" si="16"/>
        <v>0</v>
      </c>
      <c r="G31" s="22">
        <f t="shared" si="16"/>
        <v>0</v>
      </c>
      <c r="H31" s="54"/>
      <c r="I31" s="55"/>
      <c r="J31" s="55"/>
      <c r="K31" s="56"/>
      <c r="L31" s="9"/>
      <c r="M31" s="9"/>
      <c r="N31" s="8"/>
      <c r="O31" s="8"/>
      <c r="P31" s="9"/>
      <c r="Q31" s="9"/>
      <c r="R31" s="42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132"/>
      <c r="AW31" s="138">
        <f t="shared" si="4"/>
        <v>0</v>
      </c>
      <c r="AX31" s="138">
        <f t="shared" si="5"/>
        <v>0</v>
      </c>
      <c r="AY31" s="138">
        <f t="shared" si="6"/>
        <v>0</v>
      </c>
      <c r="AZ31" s="138">
        <f t="shared" si="7"/>
        <v>0</v>
      </c>
      <c r="BA31" s="138">
        <f t="shared" si="8"/>
        <v>0</v>
      </c>
      <c r="BB31" s="137"/>
      <c r="BC31" s="137">
        <f t="shared" si="9"/>
        <v>0</v>
      </c>
      <c r="BD31" s="137">
        <f t="shared" si="10"/>
        <v>0</v>
      </c>
      <c r="BE31" s="137">
        <f t="shared" si="11"/>
        <v>0</v>
      </c>
      <c r="BF31" s="137">
        <f t="shared" si="12"/>
        <v>0</v>
      </c>
      <c r="BG31" s="137">
        <f t="shared" si="13"/>
        <v>0</v>
      </c>
      <c r="BJ31" s="11"/>
      <c r="BK31" s="11"/>
    </row>
    <row r="32" spans="1:63" ht="21" thickBot="1">
      <c r="B32" s="182">
        <f>D32</f>
        <v>0</v>
      </c>
      <c r="C32" s="68"/>
      <c r="D32" s="65"/>
      <c r="E32" s="68" t="s">
        <v>44</v>
      </c>
      <c r="F32" s="19"/>
      <c r="G32" s="20"/>
      <c r="H32" s="57"/>
      <c r="I32" s="58"/>
      <c r="J32" s="58"/>
      <c r="K32" s="59"/>
      <c r="L32" s="9"/>
      <c r="M32" s="9"/>
      <c r="N32" s="8"/>
      <c r="O32" s="8"/>
      <c r="P32" s="9"/>
      <c r="Q32" s="9"/>
      <c r="R32" s="42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132"/>
      <c r="AW32" s="138">
        <f t="shared" si="4"/>
        <v>0</v>
      </c>
      <c r="AX32" s="138">
        <f t="shared" si="5"/>
        <v>0</v>
      </c>
      <c r="AY32" s="138">
        <f t="shared" si="6"/>
        <v>0</v>
      </c>
      <c r="AZ32" s="138">
        <f t="shared" si="7"/>
        <v>0</v>
      </c>
      <c r="BA32" s="138">
        <f t="shared" si="8"/>
        <v>0</v>
      </c>
      <c r="BB32" s="137"/>
      <c r="BC32" s="137">
        <f t="shared" si="9"/>
        <v>0</v>
      </c>
      <c r="BD32" s="137">
        <f t="shared" si="10"/>
        <v>0</v>
      </c>
      <c r="BE32" s="137">
        <f t="shared" si="11"/>
        <v>0</v>
      </c>
      <c r="BF32" s="137">
        <f t="shared" si="12"/>
        <v>0</v>
      </c>
      <c r="BG32" s="137">
        <f t="shared" si="13"/>
        <v>0</v>
      </c>
      <c r="BJ32" s="13"/>
      <c r="BK32" s="13"/>
    </row>
    <row r="33" spans="1:53">
      <c r="C33" s="6"/>
      <c r="D33" s="4"/>
      <c r="E33" s="4" t="s">
        <v>44</v>
      </c>
      <c r="F33" s="28"/>
      <c r="G33" s="28"/>
      <c r="H33" s="4"/>
      <c r="I33" s="4"/>
      <c r="J33" s="4"/>
      <c r="K33" s="4"/>
      <c r="L33" s="9"/>
      <c r="M33" s="9"/>
      <c r="N33" s="8"/>
      <c r="O33" s="8"/>
      <c r="P33" s="9"/>
      <c r="Q33" s="9"/>
      <c r="R33" s="42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116"/>
    </row>
    <row r="34" spans="1:53">
      <c r="D34" s="9"/>
      <c r="E34" s="9"/>
      <c r="F34" s="8"/>
      <c r="G34" s="8"/>
      <c r="H34" s="9"/>
      <c r="I34" s="9"/>
      <c r="J34" s="9"/>
      <c r="K34" s="9"/>
      <c r="L34" s="9"/>
      <c r="M34" s="9"/>
      <c r="N34" s="8"/>
      <c r="O34" s="8"/>
      <c r="P34" s="9"/>
      <c r="Q34" s="9"/>
      <c r="R34" s="42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116"/>
    </row>
    <row r="35" spans="1:53">
      <c r="D35" s="109" t="s">
        <v>21</v>
      </c>
      <c r="E35" s="49"/>
      <c r="F35" s="8"/>
      <c r="G35" s="8"/>
      <c r="H35" s="9"/>
      <c r="I35" s="9"/>
      <c r="J35" s="9"/>
      <c r="K35" s="9"/>
      <c r="L35" s="9"/>
      <c r="M35" s="9"/>
      <c r="N35" s="8"/>
      <c r="O35" s="8"/>
      <c r="P35" s="9"/>
      <c r="Q35" s="9"/>
      <c r="R35" s="42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116"/>
    </row>
    <row r="36" spans="1:53">
      <c r="D36" s="109" t="s">
        <v>38</v>
      </c>
      <c r="E36" s="50"/>
      <c r="F36" s="8"/>
      <c r="G36" s="8"/>
      <c r="H36" s="9"/>
      <c r="I36" s="9"/>
      <c r="J36" s="9"/>
      <c r="K36" s="9"/>
      <c r="L36" s="9"/>
      <c r="M36" s="9"/>
      <c r="N36" s="8"/>
      <c r="O36" s="8"/>
      <c r="P36" s="9"/>
      <c r="Q36" s="9"/>
      <c r="R36" s="42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116"/>
    </row>
    <row r="37" spans="1:53">
      <c r="D37" s="109" t="s">
        <v>39</v>
      </c>
      <c r="E37" s="110"/>
      <c r="F37" s="8"/>
      <c r="G37" s="8"/>
      <c r="H37" s="9"/>
      <c r="I37" s="9"/>
      <c r="J37" s="9"/>
      <c r="K37" s="9"/>
      <c r="L37" s="9"/>
      <c r="M37" s="9"/>
      <c r="N37" s="8"/>
      <c r="O37" s="8"/>
      <c r="P37" s="9"/>
      <c r="Q37" s="9"/>
      <c r="R37" s="42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116"/>
    </row>
    <row r="38" spans="1:53">
      <c r="C38" s="7"/>
      <c r="D38" s="9"/>
      <c r="E38" s="9"/>
      <c r="F38" s="8"/>
      <c r="G38" s="8"/>
      <c r="H38" s="9"/>
      <c r="I38" s="9"/>
      <c r="J38" s="9"/>
      <c r="K38" s="9"/>
      <c r="L38" s="9"/>
      <c r="M38" s="9"/>
      <c r="N38" s="8"/>
      <c r="O38" s="8"/>
      <c r="P38" s="9"/>
      <c r="Q38" s="9"/>
      <c r="R38" s="42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116"/>
    </row>
    <row r="39" spans="1:53">
      <c r="C39" s="7"/>
      <c r="D39" s="9"/>
      <c r="E39" s="9"/>
      <c r="F39" s="8"/>
      <c r="G39" s="8"/>
      <c r="H39" s="9"/>
      <c r="I39" s="9"/>
      <c r="J39" s="9"/>
      <c r="K39" s="9"/>
      <c r="L39" s="9"/>
      <c r="M39" s="9"/>
      <c r="N39" s="8"/>
      <c r="O39" s="8"/>
      <c r="P39" s="9"/>
      <c r="Q39" s="9"/>
      <c r="R39" s="42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116"/>
    </row>
    <row r="40" spans="1:53">
      <c r="C40" s="7"/>
      <c r="D40" s="9"/>
      <c r="E40" s="9"/>
      <c r="F40" s="8"/>
      <c r="G40" s="8"/>
      <c r="H40" s="9"/>
      <c r="I40" s="9"/>
      <c r="J40" s="9"/>
      <c r="K40" s="9"/>
      <c r="L40" s="9"/>
      <c r="M40" s="44" t="s">
        <v>43</v>
      </c>
      <c r="N40" s="8"/>
      <c r="O40" s="8"/>
      <c r="P40" s="9"/>
      <c r="Q40" s="9"/>
      <c r="R40" s="42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116"/>
    </row>
    <row r="41" spans="1:53">
      <c r="C41" s="7"/>
      <c r="D41" s="42"/>
      <c r="E41" s="42"/>
      <c r="F41" s="125"/>
      <c r="G41" s="125"/>
      <c r="H41" s="42"/>
      <c r="I41" s="42"/>
      <c r="J41" s="42"/>
      <c r="K41" s="42"/>
      <c r="L41" s="9"/>
      <c r="M41" s="9"/>
      <c r="N41" s="8"/>
      <c r="O41" s="8"/>
      <c r="P41" s="9"/>
      <c r="Q41" s="9"/>
      <c r="R41" s="42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116"/>
    </row>
    <row r="42" spans="1:53">
      <c r="C42" s="7"/>
      <c r="D42" s="9"/>
      <c r="E42" s="9"/>
      <c r="F42" s="8"/>
      <c r="G42" s="8"/>
      <c r="H42" s="9"/>
      <c r="I42" s="9"/>
      <c r="J42" s="9"/>
      <c r="K42" s="9"/>
      <c r="L42" s="9"/>
      <c r="M42" s="9"/>
      <c r="N42" s="8"/>
      <c r="O42" s="8"/>
      <c r="P42" s="9"/>
      <c r="Q42" s="9"/>
      <c r="R42" s="42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116"/>
    </row>
    <row r="43" spans="1:53" ht="24.75" customHeight="1">
      <c r="C43" s="7"/>
      <c r="D43" s="9"/>
      <c r="E43" s="9"/>
      <c r="F43" s="8"/>
      <c r="G43" s="8"/>
      <c r="H43" s="9"/>
      <c r="I43" s="9"/>
      <c r="J43" s="9"/>
      <c r="K43" s="9"/>
      <c r="L43" s="9"/>
      <c r="M43" s="9"/>
      <c r="N43" s="9"/>
      <c r="O43" s="8"/>
      <c r="P43" s="8"/>
      <c r="Q43" s="9"/>
      <c r="R43" s="42"/>
      <c r="S43" s="9"/>
      <c r="T43" s="9"/>
      <c r="U43" s="9"/>
      <c r="V43" s="42"/>
      <c r="W43" s="9"/>
      <c r="X43" s="9"/>
      <c r="Y43" s="9"/>
      <c r="Z43" s="9"/>
      <c r="AA43" s="9"/>
      <c r="AB43" s="9"/>
      <c r="AC43" s="9"/>
      <c r="AD43" s="9"/>
      <c r="AE43" s="9"/>
      <c r="AF43" s="116"/>
    </row>
    <row r="44" spans="1:53">
      <c r="C44" s="7"/>
      <c r="D44" s="9"/>
      <c r="E44" s="9"/>
      <c r="F44" s="8"/>
      <c r="G44" s="8"/>
      <c r="H44" s="9"/>
      <c r="I44" s="9"/>
      <c r="J44" s="9"/>
      <c r="K44" s="9"/>
      <c r="L44" s="9"/>
      <c r="M44" s="42"/>
      <c r="N44" s="42"/>
      <c r="O44" s="125"/>
      <c r="P44" s="42"/>
      <c r="Q44" s="9"/>
      <c r="R44" s="42"/>
      <c r="S44" s="42"/>
      <c r="T44" s="42"/>
      <c r="U44" s="42"/>
      <c r="V44" s="42"/>
      <c r="W44" s="42"/>
      <c r="X44" s="9"/>
      <c r="Y44" s="42"/>
      <c r="Z44" s="42"/>
      <c r="AA44" s="42"/>
      <c r="AB44" s="42"/>
      <c r="AC44" s="42"/>
      <c r="AD44" s="42"/>
      <c r="AE44" s="42"/>
      <c r="AF44" s="116"/>
    </row>
    <row r="45" spans="1:53" s="3" customFormat="1" ht="21" thickBot="1">
      <c r="A45" s="185"/>
      <c r="B45" s="186"/>
      <c r="C45" s="133"/>
      <c r="D45" s="5"/>
      <c r="E45" s="5"/>
      <c r="F45" s="30"/>
      <c r="G45" s="30"/>
      <c r="H45" s="5"/>
      <c r="I45" s="5"/>
      <c r="J45" s="5"/>
      <c r="K45" s="5"/>
      <c r="L45" s="134" t="s">
        <v>40</v>
      </c>
      <c r="M45" s="5"/>
      <c r="N45" s="5"/>
      <c r="O45" s="30"/>
      <c r="P45" s="30"/>
      <c r="Q45" s="135" t="s">
        <v>41</v>
      </c>
      <c r="R45" s="135"/>
      <c r="S45" s="5"/>
      <c r="T45" s="5"/>
      <c r="U45" s="5"/>
      <c r="V45" s="135"/>
      <c r="W45" s="5"/>
      <c r="X45" s="135" t="s">
        <v>42</v>
      </c>
      <c r="Y45" s="5"/>
      <c r="Z45" s="5"/>
      <c r="AA45" s="5"/>
      <c r="AB45" s="5"/>
      <c r="AC45" s="5"/>
      <c r="AD45" s="5"/>
      <c r="AE45" s="5"/>
      <c r="AF45" s="136"/>
      <c r="AW45" s="35"/>
      <c r="AX45" s="35"/>
      <c r="AY45" s="35"/>
      <c r="AZ45" s="35"/>
      <c r="BA45" s="35"/>
    </row>
    <row r="46" spans="1:53" hidden="1">
      <c r="C46" s="9"/>
      <c r="D46" s="9"/>
      <c r="E46" s="9"/>
      <c r="F46" s="8"/>
      <c r="G46" s="8"/>
      <c r="H46" s="9"/>
      <c r="I46" s="9"/>
      <c r="J46" s="9"/>
      <c r="K46" s="9"/>
      <c r="L46" s="9"/>
    </row>
    <row r="47" spans="1:53" hidden="1">
      <c r="C47" s="9"/>
      <c r="D47" s="9"/>
      <c r="E47" s="9"/>
      <c r="F47" s="8"/>
      <c r="G47" s="8"/>
      <c r="H47" s="9"/>
      <c r="I47" s="9"/>
      <c r="J47" s="9"/>
      <c r="K47" s="9"/>
      <c r="L47" s="9"/>
    </row>
    <row r="48" spans="1:53" hidden="1">
      <c r="C48" s="9"/>
      <c r="D48" s="9"/>
      <c r="E48" s="9"/>
      <c r="F48" s="8"/>
      <c r="G48" s="8"/>
      <c r="H48" s="9"/>
      <c r="I48" s="9"/>
      <c r="J48" s="9"/>
      <c r="K48" s="9"/>
      <c r="L48" s="9"/>
    </row>
    <row r="49" spans="3:27" hidden="1">
      <c r="C49" s="9"/>
      <c r="D49" s="9"/>
      <c r="E49" s="9"/>
      <c r="F49" s="8"/>
      <c r="G49" s="8"/>
      <c r="H49" s="9"/>
      <c r="I49" s="9"/>
      <c r="J49" s="9"/>
      <c r="K49" s="9"/>
      <c r="L49" s="9"/>
    </row>
    <row r="50" spans="3:27" hidden="1">
      <c r="C50" s="9"/>
      <c r="D50" s="9"/>
      <c r="E50" s="9"/>
      <c r="F50" s="8"/>
      <c r="G50" s="8"/>
      <c r="H50" s="9"/>
      <c r="I50" s="9"/>
      <c r="J50" s="9"/>
      <c r="K50" s="9"/>
    </row>
    <row r="51" spans="3:27" hidden="1">
      <c r="C51" s="9"/>
      <c r="D51" s="9"/>
      <c r="E51" s="9"/>
      <c r="F51" s="8"/>
      <c r="G51" s="8"/>
      <c r="H51" s="9"/>
      <c r="I51" s="9"/>
      <c r="J51" s="9"/>
      <c r="K51" s="9"/>
    </row>
    <row r="52" spans="3:27" hidden="1">
      <c r="C52" s="9"/>
      <c r="D52" s="9"/>
      <c r="E52" s="9"/>
      <c r="F52" s="8"/>
      <c r="G52" s="8"/>
      <c r="H52" s="9"/>
      <c r="I52" s="9"/>
      <c r="J52" s="9"/>
      <c r="K52" s="9"/>
    </row>
    <row r="53" spans="3:27" hidden="1">
      <c r="C53" s="9"/>
      <c r="D53" s="9"/>
      <c r="E53" s="9"/>
      <c r="F53" s="8"/>
      <c r="G53" s="8"/>
      <c r="H53" s="9"/>
      <c r="I53" s="9"/>
      <c r="J53" s="9"/>
      <c r="K53" s="9"/>
    </row>
    <row r="54" spans="3:27" hidden="1">
      <c r="C54" s="9"/>
      <c r="D54" s="9"/>
      <c r="E54" s="9"/>
      <c r="F54" s="8"/>
      <c r="G54" s="8"/>
      <c r="H54" s="9"/>
      <c r="I54" s="9"/>
      <c r="J54" s="9"/>
      <c r="K54" s="9"/>
    </row>
    <row r="55" spans="3:27" hidden="1">
      <c r="C55" s="9"/>
      <c r="D55" s="9"/>
      <c r="E55" s="9"/>
      <c r="F55" s="8"/>
      <c r="G55" s="8"/>
      <c r="H55" s="9"/>
      <c r="I55" s="9"/>
      <c r="J55" s="9"/>
      <c r="K55" s="9"/>
    </row>
    <row r="56" spans="3:27" hidden="1">
      <c r="C56" s="9"/>
      <c r="D56" s="9"/>
      <c r="E56" s="9"/>
      <c r="F56" s="8"/>
      <c r="G56" s="8"/>
      <c r="H56" s="9"/>
      <c r="I56" s="9"/>
      <c r="J56" s="9"/>
      <c r="K56" s="9"/>
      <c r="R56" s="9">
        <f t="shared" ref="R56:AA56" si="17">SUM(R15:R23)</f>
        <v>0</v>
      </c>
      <c r="S56" s="9">
        <f t="shared" si="17"/>
        <v>0</v>
      </c>
      <c r="T56" s="9">
        <f t="shared" si="17"/>
        <v>0</v>
      </c>
      <c r="U56" s="9">
        <f t="shared" si="17"/>
        <v>0</v>
      </c>
      <c r="V56" s="9">
        <f t="shared" si="17"/>
        <v>0</v>
      </c>
      <c r="W56" s="9">
        <f t="shared" si="17"/>
        <v>0</v>
      </c>
      <c r="X56" s="9">
        <f t="shared" si="17"/>
        <v>0</v>
      </c>
      <c r="Y56" s="9">
        <f t="shared" si="17"/>
        <v>0</v>
      </c>
      <c r="Z56" s="9">
        <f t="shared" si="17"/>
        <v>0</v>
      </c>
      <c r="AA56" s="9">
        <f t="shared" si="17"/>
        <v>0</v>
      </c>
    </row>
    <row r="57" spans="3:27" hidden="1">
      <c r="C57" s="9"/>
      <c r="D57" s="9"/>
      <c r="E57" s="9"/>
      <c r="F57" s="8"/>
      <c r="G57" s="8"/>
      <c r="H57" s="9"/>
      <c r="I57" s="9"/>
      <c r="J57" s="9"/>
      <c r="K57" s="9"/>
    </row>
    <row r="58" spans="3:27" hidden="1">
      <c r="C58" s="9"/>
    </row>
    <row r="59" spans="3:27" hidden="1">
      <c r="C59" s="9"/>
    </row>
    <row r="60" spans="3:27" hidden="1">
      <c r="C60" s="9"/>
    </row>
    <row r="61" spans="3:27" hidden="1">
      <c r="C61" s="9"/>
    </row>
    <row r="62" spans="3:27" hidden="1"/>
    <row r="63" spans="3:27" ht="21" hidden="1" thickBot="1"/>
    <row r="64" spans="3:27" hidden="1">
      <c r="F64" s="268" t="s">
        <v>34</v>
      </c>
      <c r="G64" s="269"/>
      <c r="H64" s="269"/>
      <c r="I64" s="270"/>
      <c r="J64" s="72" t="s">
        <v>35</v>
      </c>
      <c r="K64" s="73"/>
      <c r="L64" s="73"/>
      <c r="M64" s="74"/>
      <c r="N64" s="28"/>
      <c r="O64" s="29"/>
    </row>
    <row r="65" spans="3:15" ht="21" hidden="1" thickBot="1">
      <c r="E65" s="1" t="s">
        <v>33</v>
      </c>
      <c r="F65" s="34">
        <v>1</v>
      </c>
      <c r="G65" s="30">
        <v>2</v>
      </c>
      <c r="H65" s="5">
        <v>3</v>
      </c>
      <c r="I65" s="27">
        <v>4</v>
      </c>
      <c r="J65" s="10">
        <v>1</v>
      </c>
      <c r="K65" s="5">
        <v>2</v>
      </c>
      <c r="L65" s="5">
        <v>3</v>
      </c>
      <c r="M65" s="27">
        <v>4</v>
      </c>
      <c r="N65" s="30" t="s">
        <v>36</v>
      </c>
      <c r="O65" s="31" t="s">
        <v>37</v>
      </c>
    </row>
    <row r="66" spans="3:15" ht="21" hidden="1" thickBot="1">
      <c r="E66" s="1">
        <f>E6</f>
        <v>0</v>
      </c>
      <c r="F66" s="32">
        <f>IF(ISERROR(VLOOKUP(E66,$P$15:$AF$17,15,0))=TRUE,0,IF(OR(VLOOKUP(E66,$P$15:$AF$17,17,0)="wo",VLOOKUP(E66,$P$15:$AF$17,17,0)="ow"),0,VLOOKUP(E66,$P$15:$AF$17,15,0)))</f>
        <v>0</v>
      </c>
      <c r="G66" s="28">
        <f>IF(ISERROR(VLOOKUP(E66,$P$18:$AF$19,15,0))=TRUE,0,IF(OR(VLOOKUP(E66,$P$18:$AF$19,17,0)="wo",VLOOKUP(E66,$P$18:$AF$19,17,0)="ow"),0,VLOOKUP(E66,$P$18:$AF$19,15,0)))</f>
        <v>0</v>
      </c>
      <c r="H66" s="4"/>
      <c r="I66" s="24"/>
      <c r="J66" s="32">
        <f>IF(ISERROR(VLOOKUP(E66,$P$15:$AF$17,16,0))=TRUE,0,IF(OR(VLOOKUP(E66,$P$15:$AF$17,17,0)="wo",VLOOKUP(E66,$P$15:$AF$17,17,0)="ow"),0,VLOOKUP(E66,$P$15:$AF$17,16,0)))</f>
        <v>0</v>
      </c>
      <c r="K66" s="28">
        <f>IF(ISERROR(VLOOKUP(E66,$P$18:$AF$19,16,0))=TRUE,0,IF(OR(VLOOKUP(E66,$P$18:$AF$19,17,0)="wo",VLOOKUP(E66,$P$18:$AF$19,17,0)="ow"),0,VLOOKUP(E66,$P$18:$AF$19,16,0)))</f>
        <v>0</v>
      </c>
      <c r="L66" s="4"/>
      <c r="M66" s="24"/>
      <c r="N66" s="32">
        <f t="shared" ref="N66:N73" si="18">SUM(F66:I66)</f>
        <v>0</v>
      </c>
      <c r="O66" s="29">
        <f t="shared" ref="O66:O73" si="19">SUM(J66:M66)</f>
        <v>0</v>
      </c>
    </row>
    <row r="67" spans="3:15" ht="21" hidden="1" thickBot="1">
      <c r="E67" s="1">
        <f>E7</f>
        <v>0</v>
      </c>
      <c r="F67" s="32">
        <f t="shared" ref="F67:F73" si="20">IF(ISERROR(VLOOKUP(E67,$P$15:$AF$17,15,0))=TRUE,0,IF(OR(VLOOKUP(E67,$P$15:$AF$17,17,0)="wo",VLOOKUP(E67,$P$15:$AF$17,17,0)="ow"),0,VLOOKUP(E67,$P$15:$AF$17,15,0)))</f>
        <v>0</v>
      </c>
      <c r="G67" s="28">
        <f t="shared" ref="G67:G73" si="21">IF(ISERROR(VLOOKUP(E67,$P$18:$AF$19,15,0))=TRUE,0,IF(OR(VLOOKUP(E67,$P$18:$AF$19,17,0)="wo",VLOOKUP(E67,$P$18:$AF$19,17,0)="ow"),0,VLOOKUP(E67,$P$18:$AF$19,15,0)))</f>
        <v>0</v>
      </c>
      <c r="H67" s="9"/>
      <c r="I67" s="25"/>
      <c r="J67" s="32">
        <f t="shared" ref="J67:J73" si="22">IF(ISERROR(VLOOKUP(E67,$P$15:$AF$17,16,0))=TRUE,0,IF(OR(VLOOKUP(E67,$P$15:$AF$17,17,0)="wo",VLOOKUP(E67,$P$15:$AF$17,17,0)="ow"),0,VLOOKUP(E67,$P$15:$AF$17,16,0)))</f>
        <v>0</v>
      </c>
      <c r="K67" s="28">
        <f t="shared" ref="K67:K73" si="23">IF(ISERROR(VLOOKUP(E67,$P$18:$AF$19,16,0))=TRUE,0,IF(OR(VLOOKUP(E67,$P$18:$AF$19,17,0)="wo",VLOOKUP(E67,$P$18:$AF$19,17,0)="ow"),0,VLOOKUP(E67,$P$18:$AF$19,16,0)))</f>
        <v>0</v>
      </c>
      <c r="L67" s="9"/>
      <c r="M67" s="25"/>
      <c r="N67" s="33">
        <f t="shared" si="18"/>
        <v>0</v>
      </c>
      <c r="O67" s="26">
        <f t="shared" si="19"/>
        <v>0</v>
      </c>
    </row>
    <row r="68" spans="3:15" ht="21" hidden="1" thickBot="1">
      <c r="E68" s="1">
        <f>E8</f>
        <v>0</v>
      </c>
      <c r="F68" s="32">
        <f t="shared" si="20"/>
        <v>0</v>
      </c>
      <c r="G68" s="28">
        <f t="shared" si="21"/>
        <v>0</v>
      </c>
      <c r="H68" s="9"/>
      <c r="I68" s="25"/>
      <c r="J68" s="32">
        <f t="shared" si="22"/>
        <v>0</v>
      </c>
      <c r="K68" s="28">
        <f t="shared" si="23"/>
        <v>0</v>
      </c>
      <c r="L68" s="9"/>
      <c r="M68" s="25"/>
      <c r="N68" s="33">
        <f t="shared" si="18"/>
        <v>0</v>
      </c>
      <c r="O68" s="26">
        <f t="shared" si="19"/>
        <v>0</v>
      </c>
    </row>
    <row r="69" spans="3:15" ht="21" hidden="1" thickBot="1">
      <c r="C69" s="1" t="s">
        <v>32</v>
      </c>
      <c r="E69" s="1">
        <f>E9</f>
        <v>0</v>
      </c>
      <c r="F69" s="32">
        <f t="shared" si="20"/>
        <v>0</v>
      </c>
      <c r="G69" s="28">
        <f t="shared" si="21"/>
        <v>0</v>
      </c>
      <c r="H69" s="5"/>
      <c r="I69" s="27"/>
      <c r="J69" s="32">
        <f t="shared" si="22"/>
        <v>0</v>
      </c>
      <c r="K69" s="28">
        <f t="shared" si="23"/>
        <v>0</v>
      </c>
      <c r="L69" s="5"/>
      <c r="M69" s="27"/>
      <c r="N69" s="34">
        <f t="shared" si="18"/>
        <v>0</v>
      </c>
      <c r="O69" s="31">
        <f t="shared" si="19"/>
        <v>0</v>
      </c>
    </row>
    <row r="70" spans="3:15" ht="21" hidden="1" thickBot="1">
      <c r="E70" s="1">
        <f>E13</f>
        <v>0</v>
      </c>
      <c r="F70" s="32">
        <f t="shared" si="20"/>
        <v>0</v>
      </c>
      <c r="G70" s="28">
        <f t="shared" si="21"/>
        <v>0</v>
      </c>
      <c r="H70" s="4"/>
      <c r="I70" s="24"/>
      <c r="J70" s="32">
        <f t="shared" si="22"/>
        <v>0</v>
      </c>
      <c r="K70" s="28">
        <f t="shared" si="23"/>
        <v>0</v>
      </c>
      <c r="L70" s="4"/>
      <c r="M70" s="24"/>
      <c r="N70" s="33">
        <f t="shared" si="18"/>
        <v>0</v>
      </c>
      <c r="O70" s="26">
        <f t="shared" si="19"/>
        <v>0</v>
      </c>
    </row>
    <row r="71" spans="3:15" ht="21" hidden="1" thickBot="1">
      <c r="E71" s="1">
        <f>E14</f>
        <v>0</v>
      </c>
      <c r="F71" s="32">
        <f t="shared" si="20"/>
        <v>0</v>
      </c>
      <c r="G71" s="28">
        <f t="shared" si="21"/>
        <v>0</v>
      </c>
      <c r="H71" s="9"/>
      <c r="I71" s="25"/>
      <c r="J71" s="32">
        <f t="shared" si="22"/>
        <v>0</v>
      </c>
      <c r="K71" s="28">
        <f t="shared" si="23"/>
        <v>0</v>
      </c>
      <c r="L71" s="9"/>
      <c r="M71" s="25"/>
      <c r="N71" s="33">
        <f t="shared" si="18"/>
        <v>0</v>
      </c>
      <c r="O71" s="26">
        <f t="shared" si="19"/>
        <v>0</v>
      </c>
    </row>
    <row r="72" spans="3:15" ht="21" hidden="1" thickBot="1">
      <c r="E72" s="1" t="str">
        <f>E15</f>
        <v xml:space="preserve"> </v>
      </c>
      <c r="F72" s="32">
        <f t="shared" si="20"/>
        <v>0</v>
      </c>
      <c r="G72" s="28">
        <f t="shared" si="21"/>
        <v>0</v>
      </c>
      <c r="H72" s="9"/>
      <c r="I72" s="25"/>
      <c r="J72" s="32">
        <f t="shared" si="22"/>
        <v>0</v>
      </c>
      <c r="K72" s="28">
        <f t="shared" si="23"/>
        <v>0</v>
      </c>
      <c r="L72" s="9"/>
      <c r="M72" s="25"/>
      <c r="N72" s="33">
        <f t="shared" si="18"/>
        <v>0</v>
      </c>
      <c r="O72" s="26">
        <f t="shared" si="19"/>
        <v>0</v>
      </c>
    </row>
    <row r="73" spans="3:15" ht="21" hidden="1" thickBot="1">
      <c r="E73" s="1" t="str">
        <f>E16</f>
        <v xml:space="preserve"> </v>
      </c>
      <c r="F73" s="32">
        <f t="shared" si="20"/>
        <v>0</v>
      </c>
      <c r="G73" s="28">
        <f t="shared" si="21"/>
        <v>0</v>
      </c>
      <c r="H73" s="5"/>
      <c r="I73" s="27"/>
      <c r="J73" s="32">
        <f t="shared" si="22"/>
        <v>0</v>
      </c>
      <c r="K73" s="28">
        <f t="shared" si="23"/>
        <v>0</v>
      </c>
      <c r="L73" s="5"/>
      <c r="M73" s="27"/>
      <c r="N73" s="34">
        <f t="shared" si="18"/>
        <v>0</v>
      </c>
      <c r="O73" s="31">
        <f t="shared" si="19"/>
        <v>0</v>
      </c>
    </row>
    <row r="74" spans="3:15" hidden="1"/>
    <row r="75" spans="3:15" ht="21" hidden="1" thickBot="1"/>
    <row r="76" spans="3:15" hidden="1">
      <c r="F76" s="268" t="s">
        <v>34</v>
      </c>
      <c r="G76" s="269"/>
      <c r="H76" s="269"/>
      <c r="I76" s="270"/>
      <c r="J76" s="72" t="s">
        <v>35</v>
      </c>
      <c r="K76" s="73"/>
      <c r="L76" s="73"/>
      <c r="M76" s="74"/>
      <c r="N76" s="28"/>
      <c r="O76" s="29"/>
    </row>
    <row r="77" spans="3:15" ht="21" hidden="1" thickBot="1">
      <c r="E77" s="1" t="s">
        <v>7</v>
      </c>
      <c r="F77" s="34">
        <v>1</v>
      </c>
      <c r="G77" s="30">
        <v>2</v>
      </c>
      <c r="H77" s="5">
        <v>3</v>
      </c>
      <c r="I77" s="27">
        <v>4</v>
      </c>
      <c r="J77" s="10">
        <v>1</v>
      </c>
      <c r="K77" s="5">
        <v>2</v>
      </c>
      <c r="L77" s="5">
        <v>3</v>
      </c>
      <c r="M77" s="27">
        <v>4</v>
      </c>
      <c r="N77" s="30" t="s">
        <v>36</v>
      </c>
      <c r="O77" s="31" t="s">
        <v>37</v>
      </c>
    </row>
    <row r="78" spans="3:15" ht="21" hidden="1" thickBot="1">
      <c r="E78" s="1">
        <f>E22</f>
        <v>0</v>
      </c>
      <c r="F78" s="32">
        <f>IF(ISERROR(VLOOKUP(E78,$Q$15:$AF$17,15,0))=TRUE,0,IF(OR(VLOOKUP(E78,$Q$15:$AF$17,16,0)="wo",VLOOKUP(E78,$Q$15:$AF$17,16,0)="ow"),0,VLOOKUP(E78,$Q$15:$AF$17,15,0)))</f>
        <v>0</v>
      </c>
      <c r="G78" s="28">
        <f>IF(ISERROR(VLOOKUP(E78,$Q$18:$AF$19,15,0))=TRUE,0,IF(OR(VLOOKUP(E78,$Q$18:$AF$19,16,0)="wo",VLOOKUP(E78,$Q$18:$AF$19,16,0)="ow"),0,VLOOKUP(E78,$Q$18:$AF$19,15,0)))</f>
        <v>0</v>
      </c>
      <c r="H78" s="4"/>
      <c r="I78" s="24"/>
      <c r="J78" s="32">
        <f>IF(ISERROR(VLOOKUP(E78,$Q$15:$AF$17,14,0))=TRUE,0,IF(OR(VLOOKUP(E78,$Q$15:$AF$17,16,0)="wo",VLOOKUP(E78,$Q$15:$AF$17,16,0)="ow"),0,VLOOKUP(E78,$Q$15:$AF$17,14,0)))</f>
        <v>0</v>
      </c>
      <c r="K78" s="28">
        <f>IF(ISERROR(VLOOKUP(E78,$Q$18:$AF$19,14,0))=TRUE,0,IF(OR(VLOOKUP(E78,$Q$18:$AF$19,16,0)="wo",VLOOKUP(E78,$Q$18:$AF$19,16,0)="ow"),0,VLOOKUP(E78,$Q$18:$AF$19,14,0)))</f>
        <v>0</v>
      </c>
      <c r="L78" s="4"/>
      <c r="M78" s="24"/>
      <c r="N78" s="32">
        <f t="shared" ref="N78:N85" si="24">SUM(F78:I78)</f>
        <v>0</v>
      </c>
      <c r="O78" s="29">
        <f>SUM(J78:M78)</f>
        <v>0</v>
      </c>
    </row>
    <row r="79" spans="3:15" ht="21" hidden="1" thickBot="1">
      <c r="E79" s="1">
        <f>E23</f>
        <v>0</v>
      </c>
      <c r="F79" s="32">
        <f t="shared" ref="F79:F85" si="25">IF(ISERROR(VLOOKUP(E79,$Q$15:$AF$17,15,0))=TRUE,0,IF(OR(VLOOKUP(E79,$Q$15:$AF$17,16,0)="wo",VLOOKUP(E79,$Q$15:$AF$17,16,0)="ow"),0,VLOOKUP(E79,$Q$15:$AF$17,15,0)))</f>
        <v>0</v>
      </c>
      <c r="G79" s="28">
        <f t="shared" ref="G79:G85" si="26">IF(ISERROR(VLOOKUP(E79,$Q$18:$AF$19,15,0))=TRUE,0,IF(OR(VLOOKUP(E79,$Q$18:$AF$19,16,0)="wo",VLOOKUP(E79,$Q$18:$AF$19,16,0)="ow"),0,VLOOKUP(E79,$Q$18:$AF$19,15,0)))</f>
        <v>0</v>
      </c>
      <c r="H79" s="9"/>
      <c r="I79" s="25"/>
      <c r="J79" s="32">
        <f t="shared" ref="J79:J85" si="27">IF(ISERROR(VLOOKUP(E79,$Q$15:$AF$17,14,0))=TRUE,0,IF(OR(VLOOKUP(E79,$Q$15:$AF$17,16,0)="wo",VLOOKUP(E79,$Q$15:$AF$17,16,0)="ow"),0,VLOOKUP(E79,$Q$15:$AF$17,14,0)))</f>
        <v>0</v>
      </c>
      <c r="K79" s="28">
        <f t="shared" ref="K79:K85" si="28">IF(ISERROR(VLOOKUP(E79,$Q$18:$AF$19,14,0))=TRUE,0,IF(OR(VLOOKUP(E79,$Q$18:$AF$19,16,0)="wo",VLOOKUP(E79,$Q$18:$AF$19,16,0)="ow"),0,VLOOKUP(E79,$Q$18:$AF$19,14,0)))</f>
        <v>0</v>
      </c>
      <c r="L79" s="9"/>
      <c r="M79" s="25"/>
      <c r="N79" s="33">
        <f t="shared" si="24"/>
        <v>0</v>
      </c>
      <c r="O79" s="26">
        <f>SUM(J79:M79)</f>
        <v>0</v>
      </c>
    </row>
    <row r="80" spans="3:15" ht="21" hidden="1" thickBot="1">
      <c r="E80" s="1">
        <f>E24</f>
        <v>0</v>
      </c>
      <c r="F80" s="32">
        <f t="shared" si="25"/>
        <v>0</v>
      </c>
      <c r="G80" s="28">
        <f t="shared" si="26"/>
        <v>0</v>
      </c>
      <c r="H80" s="9"/>
      <c r="I80" s="25"/>
      <c r="J80" s="32">
        <f t="shared" si="27"/>
        <v>0</v>
      </c>
      <c r="K80" s="28">
        <f t="shared" si="28"/>
        <v>0</v>
      </c>
      <c r="L80" s="9"/>
      <c r="M80" s="25"/>
      <c r="N80" s="33">
        <f t="shared" si="24"/>
        <v>0</v>
      </c>
      <c r="O80" s="26">
        <f t="shared" ref="O80:O85" si="29">SUM(J80:L80)</f>
        <v>0</v>
      </c>
    </row>
    <row r="81" spans="3:15" ht="21" hidden="1" thickBot="1">
      <c r="C81" s="1" t="s">
        <v>32</v>
      </c>
      <c r="E81" s="1" t="str">
        <f>E25</f>
        <v xml:space="preserve"> </v>
      </c>
      <c r="F81" s="32">
        <f t="shared" si="25"/>
        <v>0</v>
      </c>
      <c r="G81" s="28">
        <f t="shared" si="26"/>
        <v>0</v>
      </c>
      <c r="H81" s="5"/>
      <c r="I81" s="27"/>
      <c r="J81" s="32">
        <f t="shared" si="27"/>
        <v>0</v>
      </c>
      <c r="K81" s="28">
        <f t="shared" si="28"/>
        <v>0</v>
      </c>
      <c r="L81" s="5"/>
      <c r="M81" s="27"/>
      <c r="N81" s="34">
        <f t="shared" si="24"/>
        <v>0</v>
      </c>
      <c r="O81" s="31">
        <f t="shared" si="29"/>
        <v>0</v>
      </c>
    </row>
    <row r="82" spans="3:15" ht="21" hidden="1" thickBot="1">
      <c r="E82" s="1">
        <f>E29</f>
        <v>0</v>
      </c>
      <c r="F82" s="32">
        <f t="shared" si="25"/>
        <v>0</v>
      </c>
      <c r="G82" s="28">
        <f t="shared" si="26"/>
        <v>0</v>
      </c>
      <c r="H82" s="4"/>
      <c r="I82" s="24"/>
      <c r="J82" s="32">
        <f t="shared" si="27"/>
        <v>0</v>
      </c>
      <c r="K82" s="28">
        <f t="shared" si="28"/>
        <v>0</v>
      </c>
      <c r="L82" s="4"/>
      <c r="M82" s="24"/>
      <c r="N82" s="33">
        <f t="shared" si="24"/>
        <v>0</v>
      </c>
      <c r="O82" s="26">
        <f t="shared" si="29"/>
        <v>0</v>
      </c>
    </row>
    <row r="83" spans="3:15" ht="21" hidden="1" thickBot="1">
      <c r="E83" s="1">
        <f>E30</f>
        <v>0</v>
      </c>
      <c r="F83" s="32">
        <f t="shared" si="25"/>
        <v>0</v>
      </c>
      <c r="G83" s="28">
        <f t="shared" si="26"/>
        <v>0</v>
      </c>
      <c r="H83" s="9"/>
      <c r="I83" s="25"/>
      <c r="J83" s="32">
        <f t="shared" si="27"/>
        <v>0</v>
      </c>
      <c r="K83" s="28">
        <f t="shared" si="28"/>
        <v>0</v>
      </c>
      <c r="L83" s="9"/>
      <c r="M83" s="25"/>
      <c r="N83" s="33">
        <f t="shared" si="24"/>
        <v>0</v>
      </c>
      <c r="O83" s="26">
        <f t="shared" si="29"/>
        <v>0</v>
      </c>
    </row>
    <row r="84" spans="3:15" ht="21" hidden="1" thickBot="1">
      <c r="E84" s="1" t="str">
        <f>E31</f>
        <v xml:space="preserve"> </v>
      </c>
      <c r="F84" s="32">
        <f t="shared" si="25"/>
        <v>0</v>
      </c>
      <c r="G84" s="28">
        <f t="shared" si="26"/>
        <v>0</v>
      </c>
      <c r="H84" s="9"/>
      <c r="I84" s="25"/>
      <c r="J84" s="32">
        <f t="shared" si="27"/>
        <v>0</v>
      </c>
      <c r="K84" s="28">
        <f t="shared" si="28"/>
        <v>0</v>
      </c>
      <c r="L84" s="9"/>
      <c r="M84" s="25"/>
      <c r="N84" s="33">
        <f t="shared" si="24"/>
        <v>0</v>
      </c>
      <c r="O84" s="26">
        <f t="shared" si="29"/>
        <v>0</v>
      </c>
    </row>
    <row r="85" spans="3:15" ht="21" hidden="1" thickBot="1">
      <c r="E85" s="1" t="str">
        <f>E32</f>
        <v xml:space="preserve"> </v>
      </c>
      <c r="F85" s="32">
        <f t="shared" si="25"/>
        <v>0</v>
      </c>
      <c r="G85" s="28">
        <f t="shared" si="26"/>
        <v>0</v>
      </c>
      <c r="H85" s="5"/>
      <c r="I85" s="27"/>
      <c r="J85" s="32">
        <f t="shared" si="27"/>
        <v>0</v>
      </c>
      <c r="K85" s="28">
        <f t="shared" si="28"/>
        <v>0</v>
      </c>
      <c r="L85" s="5"/>
      <c r="M85" s="27"/>
      <c r="N85" s="34">
        <f t="shared" si="24"/>
        <v>0</v>
      </c>
      <c r="O85" s="31">
        <f t="shared" si="29"/>
        <v>0</v>
      </c>
    </row>
    <row r="86" spans="3:15" hidden="1"/>
    <row r="87" spans="3:15" hidden="1"/>
  </sheetData>
  <sheetProtection formatCells="0" formatColumns="0" formatRows="0"/>
  <mergeCells count="40">
    <mergeCell ref="Q4:AE4"/>
    <mergeCell ref="F76:I76"/>
    <mergeCell ref="R14:AA14"/>
    <mergeCell ref="R12:T12"/>
    <mergeCell ref="Y12:AE12"/>
    <mergeCell ref="F64:I64"/>
    <mergeCell ref="H20:K20"/>
    <mergeCell ref="D19:G20"/>
    <mergeCell ref="W12:X12"/>
    <mergeCell ref="U12:V12"/>
    <mergeCell ref="AB7:AC8"/>
    <mergeCell ref="AB9:AC10"/>
    <mergeCell ref="D10:D11"/>
    <mergeCell ref="D26:D27"/>
    <mergeCell ref="F26:F27"/>
    <mergeCell ref="G26:G27"/>
    <mergeCell ref="AW14:BA14"/>
    <mergeCell ref="BC14:BG14"/>
    <mergeCell ref="R13:T13"/>
    <mergeCell ref="U13:V13"/>
    <mergeCell ref="W13:X13"/>
    <mergeCell ref="Y13:AE13"/>
    <mergeCell ref="AB14:AC14"/>
    <mergeCell ref="AD14:AE14"/>
    <mergeCell ref="D3:G4"/>
    <mergeCell ref="F10:F11"/>
    <mergeCell ref="AD6:AE6"/>
    <mergeCell ref="Z6:AA6"/>
    <mergeCell ref="Q2:AE3"/>
    <mergeCell ref="AB6:AC6"/>
    <mergeCell ref="Z7:AA8"/>
    <mergeCell ref="Z9:AA10"/>
    <mergeCell ref="AD9:AE10"/>
    <mergeCell ref="H4:K4"/>
    <mergeCell ref="AD7:AE8"/>
    <mergeCell ref="G10:G11"/>
    <mergeCell ref="P7:P8"/>
    <mergeCell ref="Q7:Y8"/>
    <mergeCell ref="P9:P10"/>
    <mergeCell ref="Q9:Y10"/>
  </mergeCells>
  <phoneticPr fontId="0" type="noConversion"/>
  <conditionalFormatting sqref="F29:G32 F13:G16 F22:G27 Z7:AE10 F6:G11">
    <cfRule type="expression" dxfId="5" priority="10">
      <formula>$AU$21=0</formula>
    </cfRule>
  </conditionalFormatting>
  <conditionalFormatting sqref="R15:AE15">
    <cfRule type="expression" dxfId="4" priority="5">
      <formula>$AU$15=0</formula>
    </cfRule>
  </conditionalFormatting>
  <conditionalFormatting sqref="R16:AE16">
    <cfRule type="expression" dxfId="3" priority="4">
      <formula>$AU$16=0</formula>
    </cfRule>
  </conditionalFormatting>
  <conditionalFormatting sqref="R17:AE17">
    <cfRule type="expression" dxfId="2" priority="3">
      <formula>$AU$17=0</formula>
    </cfRule>
  </conditionalFormatting>
  <conditionalFormatting sqref="R18:AE18">
    <cfRule type="expression" dxfId="1" priority="2">
      <formula>$AU$18=0</formula>
    </cfRule>
  </conditionalFormatting>
  <conditionalFormatting sqref="R19:AE19">
    <cfRule type="expression" dxfId="0" priority="1">
      <formula>$AU$19=0</formula>
    </cfRule>
  </conditionalFormatting>
  <pageMargins left="0.21" right="0.15" top="0.22" bottom="0.18" header="0.19" footer="0.14000000000000001"/>
  <pageSetup paperSize="9" scale="6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C29"/>
  <sheetViews>
    <sheetView view="pageBreakPreview" zoomScale="80" zoomScaleSheetLayoutView="80" workbookViewId="0"/>
  </sheetViews>
  <sheetFormatPr defaultRowHeight="15.75"/>
  <cols>
    <col min="1" max="1" width="6" style="3" customWidth="1"/>
    <col min="2" max="2" width="14.5703125" style="3" customWidth="1"/>
    <col min="3" max="3" width="64.42578125" style="3" customWidth="1"/>
    <col min="4" max="4" width="9.140625" style="3"/>
    <col min="5" max="5" width="13" style="3" customWidth="1"/>
    <col min="6" max="6" width="56.85546875" style="3" customWidth="1"/>
    <col min="7" max="16384" width="9.140625" style="3"/>
  </cols>
  <sheetData>
    <row r="1" spans="2:3" ht="7.5" customHeight="1"/>
    <row r="2" spans="2:3" ht="4.5" customHeight="1" thickBot="1"/>
    <row r="3" spans="2:3">
      <c r="B3" s="113" t="s">
        <v>65</v>
      </c>
      <c r="C3" s="114">
        <f>zapis!$U$13</f>
        <v>0</v>
      </c>
    </row>
    <row r="4" spans="2:3">
      <c r="B4" s="115"/>
      <c r="C4" s="116"/>
    </row>
    <row r="5" spans="2:3">
      <c r="B5" s="115" t="s">
        <v>6</v>
      </c>
      <c r="C5" s="116">
        <f>zapis!$R$7</f>
        <v>0</v>
      </c>
    </row>
    <row r="6" spans="2:3">
      <c r="B6" s="115"/>
      <c r="C6" s="116"/>
    </row>
    <row r="7" spans="2:3">
      <c r="B7" s="115" t="s">
        <v>7</v>
      </c>
      <c r="C7" s="116">
        <f>zapis!$R$9</f>
        <v>0</v>
      </c>
    </row>
    <row r="8" spans="2:3">
      <c r="B8" s="115"/>
      <c r="C8" s="116"/>
    </row>
    <row r="9" spans="2:3" s="111" customFormat="1" ht="18">
      <c r="B9" s="117" t="str">
        <f>CONCATENATE("Zostava domácich: ",C5)</f>
        <v>Zostava domácich: 0</v>
      </c>
      <c r="C9" s="118"/>
    </row>
    <row r="10" spans="2:3" ht="16.5" thickBot="1">
      <c r="B10" s="115"/>
      <c r="C10" s="116"/>
    </row>
    <row r="11" spans="2:3" s="112" customFormat="1" ht="72" customHeight="1">
      <c r="B11" s="123" t="s">
        <v>47</v>
      </c>
      <c r="C11" s="124"/>
    </row>
    <row r="12" spans="2:3" s="112" customFormat="1" ht="50.1" customHeight="1">
      <c r="B12" s="119" t="s">
        <v>3</v>
      </c>
      <c r="C12" s="120"/>
    </row>
    <row r="13" spans="2:3" s="112" customFormat="1" ht="50.1" customHeight="1">
      <c r="B13" s="119" t="s">
        <v>4</v>
      </c>
      <c r="C13" s="120"/>
    </row>
    <row r="14" spans="2:3" s="112" customFormat="1" ht="50.1" customHeight="1">
      <c r="B14" s="119" t="s">
        <v>5</v>
      </c>
      <c r="C14" s="120"/>
    </row>
    <row r="15" spans="2:3" s="112" customFormat="1" ht="42" customHeight="1" thickBot="1">
      <c r="B15" s="121" t="s">
        <v>66</v>
      </c>
      <c r="C15" s="122"/>
    </row>
    <row r="16" spans="2:3" ht="64.5" customHeight="1" thickBot="1"/>
    <row r="17" spans="2:3">
      <c r="B17" s="113" t="s">
        <v>65</v>
      </c>
      <c r="C17" s="114">
        <f>zapis!$U$13</f>
        <v>0</v>
      </c>
    </row>
    <row r="18" spans="2:3">
      <c r="B18" s="115"/>
      <c r="C18" s="116"/>
    </row>
    <row r="19" spans="2:3">
      <c r="B19" s="115" t="s">
        <v>6</v>
      </c>
      <c r="C19" s="116">
        <f>zapis!$R$7</f>
        <v>0</v>
      </c>
    </row>
    <row r="20" spans="2:3">
      <c r="B20" s="115"/>
      <c r="C20" s="116"/>
    </row>
    <row r="21" spans="2:3">
      <c r="B21" s="115" t="s">
        <v>7</v>
      </c>
      <c r="C21" s="116">
        <f>zapis!$R$9</f>
        <v>0</v>
      </c>
    </row>
    <row r="22" spans="2:3">
      <c r="B22" s="115"/>
      <c r="C22" s="116"/>
    </row>
    <row r="23" spans="2:3" s="111" customFormat="1" ht="18">
      <c r="B23" s="117" t="str">
        <f>CONCATENATE("Zostava hostí: ",C21)</f>
        <v>Zostava hostí: 0</v>
      </c>
      <c r="C23" s="118"/>
    </row>
    <row r="24" spans="2:3" ht="16.5" thickBot="1">
      <c r="B24" s="115"/>
      <c r="C24" s="116"/>
    </row>
    <row r="25" spans="2:3" s="112" customFormat="1" ht="72" customHeight="1">
      <c r="B25" s="123" t="s">
        <v>47</v>
      </c>
      <c r="C25" s="124"/>
    </row>
    <row r="26" spans="2:3" s="112" customFormat="1" ht="50.1" customHeight="1">
      <c r="B26" s="119" t="s">
        <v>0</v>
      </c>
      <c r="C26" s="120"/>
    </row>
    <row r="27" spans="2:3" s="112" customFormat="1" ht="50.1" customHeight="1">
      <c r="B27" s="119" t="s">
        <v>1</v>
      </c>
      <c r="C27" s="120"/>
    </row>
    <row r="28" spans="2:3" s="112" customFormat="1" ht="50.1" customHeight="1">
      <c r="B28" s="119" t="s">
        <v>2</v>
      </c>
      <c r="C28" s="120"/>
    </row>
    <row r="29" spans="2:3" s="112" customFormat="1" ht="48" customHeight="1" thickBot="1">
      <c r="B29" s="121" t="s">
        <v>66</v>
      </c>
      <c r="C29" s="122"/>
    </row>
  </sheetData>
  <pageMargins left="0.23622047244094491" right="0.15748031496062992" top="0.27559055118110237" bottom="0.28000000000000003" header="0.15748031496062992" footer="0.17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BW103"/>
  <sheetViews>
    <sheetView view="pageBreakPreview" topLeftCell="A88" zoomScale="20" zoomScaleNormal="20" zoomScaleSheetLayoutView="20" workbookViewId="0">
      <selection activeCell="N85" sqref="N85:R90"/>
    </sheetView>
  </sheetViews>
  <sheetFormatPr defaultRowHeight="12.75"/>
  <cols>
    <col min="1" max="4" width="20.7109375" customWidth="1"/>
    <col min="5" max="5" width="37.140625" customWidth="1"/>
    <col min="6" max="6" width="79.42578125" style="101" customWidth="1"/>
    <col min="7" max="7" width="18.5703125" customWidth="1"/>
    <col min="8" max="8" width="20" customWidth="1"/>
    <col min="12" max="12" width="69.5703125" customWidth="1"/>
    <col min="13" max="13" width="8.42578125" customWidth="1"/>
    <col min="14" max="18" width="12.7109375" customWidth="1"/>
    <col min="19" max="19" width="30.42578125" customWidth="1"/>
    <col min="20" max="20" width="21.42578125" customWidth="1"/>
    <col min="21" max="21" width="9.7109375" customWidth="1"/>
    <col min="22" max="22" width="2" customWidth="1"/>
    <col min="23" max="23" width="16.42578125" customWidth="1"/>
    <col min="24" max="56" width="20.7109375" hidden="1" customWidth="1"/>
    <col min="57" max="60" width="20.7109375" customWidth="1"/>
    <col min="61" max="69" width="9.140625" customWidth="1"/>
    <col min="70" max="71" width="22.85546875" customWidth="1"/>
    <col min="72" max="72" width="12.85546875" customWidth="1"/>
    <col min="73" max="73" width="16.7109375" customWidth="1"/>
    <col min="74" max="74" width="32.85546875" customWidth="1"/>
    <col min="75" max="75" width="31.140625" customWidth="1"/>
  </cols>
  <sheetData>
    <row r="3" spans="1:75" ht="62.25" thickBot="1">
      <c r="A3" s="75"/>
      <c r="B3" s="75"/>
      <c r="C3" s="76"/>
      <c r="D3" s="76"/>
      <c r="E3" s="76"/>
      <c r="F3" s="107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90"/>
      <c r="Y3" s="83"/>
      <c r="Z3" s="83"/>
      <c r="AA3" s="83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84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5"/>
      <c r="BS3" s="75"/>
      <c r="BT3" s="76"/>
      <c r="BU3" s="76"/>
      <c r="BV3" s="76"/>
      <c r="BW3" s="99"/>
    </row>
    <row r="4" spans="1:75" s="76" customFormat="1" ht="69" customHeight="1">
      <c r="A4" s="75"/>
      <c r="B4" s="75"/>
      <c r="E4" s="77" t="s">
        <v>6</v>
      </c>
      <c r="F4" s="102">
        <f>zapis!$R$7</f>
        <v>0</v>
      </c>
      <c r="G4" s="78"/>
      <c r="H4" s="79" t="s">
        <v>50</v>
      </c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 t="s">
        <v>51</v>
      </c>
      <c r="U4" s="80">
        <v>1</v>
      </c>
      <c r="V4" s="81"/>
      <c r="X4" s="82" t="str">
        <f>T6</f>
        <v/>
      </c>
      <c r="Y4" s="82" t="str">
        <f>T9</f>
        <v/>
      </c>
      <c r="Z4" s="83"/>
      <c r="AA4" s="83" t="str">
        <f>CONCATENATE("Tbl.: ",F6,"   H: ",F9,"   D: ",F8)</f>
        <v xml:space="preserve">Tbl.:    H: 0   D: </v>
      </c>
      <c r="AC4" s="76" t="s">
        <v>52</v>
      </c>
      <c r="AT4" s="84" t="e">
        <f>CONCATENATE(AL6,",",AM6,",",AN6,",",AO6,",",AP6,",",AQ6,",",AR6)</f>
        <v>#VALUE!</v>
      </c>
    </row>
    <row r="5" spans="1:75" s="76" customFormat="1" ht="61.5">
      <c r="A5" s="75"/>
      <c r="B5" s="75"/>
      <c r="E5" s="85" t="s">
        <v>7</v>
      </c>
      <c r="F5" s="100">
        <f>zapis!$R$9</f>
        <v>0</v>
      </c>
      <c r="G5" s="86" t="s">
        <v>53</v>
      </c>
      <c r="H5" s="87" t="s">
        <v>54</v>
      </c>
      <c r="I5" s="81"/>
      <c r="J5" s="81"/>
      <c r="K5" s="81"/>
      <c r="L5" s="81"/>
      <c r="M5" s="86"/>
      <c r="N5" s="88">
        <v>1</v>
      </c>
      <c r="O5" s="88">
        <v>2</v>
      </c>
      <c r="P5" s="88">
        <v>3</v>
      </c>
      <c r="Q5" s="88">
        <v>4</v>
      </c>
      <c r="R5" s="88">
        <v>5</v>
      </c>
      <c r="S5" s="81"/>
      <c r="T5" s="88" t="s">
        <v>55</v>
      </c>
      <c r="U5" s="89"/>
      <c r="V5" s="81"/>
      <c r="X5" s="90"/>
      <c r="Y5" s="83"/>
      <c r="Z5" s="83"/>
      <c r="AA5" s="83"/>
      <c r="AC5" s="76" t="s">
        <v>56</v>
      </c>
      <c r="AT5" s="84" t="e">
        <f>CONCATENATE(AL7,",",AM7,",",AN7,",",AO7,",",AP7,",",AQ7,",",AR7)</f>
        <v>#VALUE!</v>
      </c>
    </row>
    <row r="6" spans="1:75" s="76" customFormat="1" ht="61.5">
      <c r="A6" s="75"/>
      <c r="B6" s="75"/>
      <c r="E6" s="85"/>
      <c r="F6" s="100"/>
      <c r="G6" s="302"/>
      <c r="H6" s="293"/>
      <c r="I6" s="294">
        <f>VLOOKUP(F11,zapis!$A$15:$Q$24,16,0)</f>
        <v>0</v>
      </c>
      <c r="J6" s="295"/>
      <c r="K6" s="295"/>
      <c r="L6" s="296"/>
      <c r="M6" s="304"/>
      <c r="N6" s="300" t="s">
        <v>44</v>
      </c>
      <c r="O6" s="300" t="s">
        <v>44</v>
      </c>
      <c r="P6" s="300" t="s">
        <v>44</v>
      </c>
      <c r="Q6" s="300" t="s">
        <v>44</v>
      </c>
      <c r="R6" s="300" t="s">
        <v>44</v>
      </c>
      <c r="S6" s="81"/>
      <c r="T6" s="305" t="str">
        <f>IF(N6="w",3,IF(N9="w","x",IF(SUM(AD6:AJ7)=0,"",SUM(AD6:AJ6))))</f>
        <v/>
      </c>
      <c r="U6" s="89"/>
      <c r="V6" s="81"/>
      <c r="X6" s="90"/>
      <c r="Y6" s="83"/>
      <c r="Z6" s="83"/>
      <c r="AA6" s="83"/>
      <c r="AC6" s="76">
        <f>A6</f>
        <v>0</v>
      </c>
      <c r="AD6" s="91">
        <f>IF(N6&gt;N9,1,0)</f>
        <v>0</v>
      </c>
      <c r="AE6" s="91">
        <f>IF(O6&gt;O9,1,0)</f>
        <v>0</v>
      </c>
      <c r="AF6" s="91">
        <f>IF(P6&gt;P9,1,0)</f>
        <v>0</v>
      </c>
      <c r="AG6" s="91">
        <f>IF(Q6&gt;Q9,1,0)</f>
        <v>0</v>
      </c>
      <c r="AH6" s="91">
        <f>IF(R6&gt;R9,1,0)</f>
        <v>0</v>
      </c>
      <c r="AI6" s="91"/>
      <c r="AJ6" s="91"/>
      <c r="AL6" s="91" t="e">
        <f>IF(ISBLANK(N6)=TRUE,"",IF(AD6=1,N9,-N6))</f>
        <v>#VALUE!</v>
      </c>
      <c r="AM6" s="91" t="e">
        <f>IF(ISBLANK(O6)=TRUE,"",IF(AE6=1,O9,-O6))</f>
        <v>#VALUE!</v>
      </c>
      <c r="AN6" s="91" t="e">
        <f>IF(ISBLANK(P6)=TRUE,"",IF(AF6=1,P9,-P6))</f>
        <v>#VALUE!</v>
      </c>
      <c r="AO6" s="91" t="e">
        <f>IF(ISBLANK(Q6)=TRUE,"",IF(AG6=1,Q9,-Q6))</f>
        <v>#VALUE!</v>
      </c>
      <c r="AP6" s="91" t="e">
        <f>IF(ISBLANK(R6)=TRUE,"",IF(AH6=1,R9,-R6))</f>
        <v>#VALUE!</v>
      </c>
      <c r="AQ6" s="91"/>
      <c r="AR6" s="91"/>
      <c r="AT6" s="84"/>
    </row>
    <row r="7" spans="1:75" s="76" customFormat="1" ht="61.5">
      <c r="A7" s="75"/>
      <c r="B7" s="75"/>
      <c r="E7" s="85" t="s">
        <v>62</v>
      </c>
      <c r="F7" s="100">
        <f>zapis!$U$13</f>
        <v>0</v>
      </c>
      <c r="G7" s="303"/>
      <c r="H7" s="293"/>
      <c r="I7" s="297"/>
      <c r="J7" s="298"/>
      <c r="K7" s="298"/>
      <c r="L7" s="299"/>
      <c r="M7" s="304"/>
      <c r="N7" s="301"/>
      <c r="O7" s="301"/>
      <c r="P7" s="301"/>
      <c r="Q7" s="301"/>
      <c r="R7" s="301"/>
      <c r="S7" s="81"/>
      <c r="T7" s="305"/>
      <c r="U7" s="89"/>
      <c r="V7" s="81"/>
      <c r="X7" s="90"/>
      <c r="Y7" s="83"/>
      <c r="Z7" s="83"/>
      <c r="AA7" s="83"/>
      <c r="AC7" s="76">
        <f>A9</f>
        <v>0</v>
      </c>
      <c r="AD7" s="91">
        <f>IF(N9&gt;N6,1,0)</f>
        <v>0</v>
      </c>
      <c r="AE7" s="91">
        <f>IF(O9&gt;O6,1,0)</f>
        <v>0</v>
      </c>
      <c r="AF7" s="91">
        <f>IF(P9&gt;P6,1,0)</f>
        <v>0</v>
      </c>
      <c r="AG7" s="91">
        <f>IF(Q9&gt;Q6,1,0)</f>
        <v>0</v>
      </c>
      <c r="AH7" s="91">
        <f>IF(R9&gt;R6,1,0)</f>
        <v>0</v>
      </c>
      <c r="AI7" s="91"/>
      <c r="AJ7" s="91"/>
      <c r="AL7" s="91" t="e">
        <f>IF(ISBLANK(N9)=TRUE,"",IF(AD7=1,N6,-N9))</f>
        <v>#VALUE!</v>
      </c>
      <c r="AM7" s="91" t="e">
        <f>IF(ISBLANK(O9)=TRUE,"",IF(AE7=1,O6,-O9))</f>
        <v>#VALUE!</v>
      </c>
      <c r="AN7" s="91" t="e">
        <f>IF(ISBLANK(P9)=TRUE,"",IF(AF7=1,P6,-P9))</f>
        <v>#VALUE!</v>
      </c>
      <c r="AO7" s="91" t="e">
        <f>IF(ISBLANK(Q9)=TRUE,"",IF(AG7=1,Q6,-Q9))</f>
        <v>#VALUE!</v>
      </c>
      <c r="AP7" s="91" t="e">
        <f>IF(ISBLANK(R9)=TRUE,"",IF(AH7=1,R6,-R9))</f>
        <v>#VALUE!</v>
      </c>
      <c r="AQ7" s="91"/>
      <c r="AR7" s="91"/>
      <c r="AT7" s="84"/>
    </row>
    <row r="8" spans="1:75" s="76" customFormat="1" ht="61.5">
      <c r="A8" s="75"/>
      <c r="B8" s="75"/>
      <c r="E8" s="85"/>
      <c r="F8" s="103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9"/>
      <c r="V8" s="81"/>
      <c r="X8" s="90"/>
      <c r="Y8" s="83"/>
      <c r="Z8" s="83"/>
      <c r="AA8" s="83"/>
      <c r="AT8" s="84"/>
    </row>
    <row r="9" spans="1:75" s="76" customFormat="1" ht="61.5">
      <c r="A9" s="75"/>
      <c r="B9" s="75"/>
      <c r="E9" s="85" t="s">
        <v>63</v>
      </c>
      <c r="F9" s="100">
        <f>zapis!$W$13</f>
        <v>0</v>
      </c>
      <c r="G9" s="291"/>
      <c r="H9" s="293"/>
      <c r="I9" s="294">
        <f>VLOOKUP(F11,zapis!$A$15:$Q$24,17,0)</f>
        <v>0</v>
      </c>
      <c r="J9" s="295"/>
      <c r="K9" s="295"/>
      <c r="L9" s="296"/>
      <c r="M9" s="81"/>
      <c r="N9" s="300" t="s">
        <v>44</v>
      </c>
      <c r="O9" s="300" t="s">
        <v>44</v>
      </c>
      <c r="P9" s="300" t="s">
        <v>44</v>
      </c>
      <c r="Q9" s="300" t="s">
        <v>44</v>
      </c>
      <c r="R9" s="300" t="s">
        <v>44</v>
      </c>
      <c r="S9" s="81"/>
      <c r="T9" s="305" t="str">
        <f>IF(N9="w",3,IF(N6="w","x",IF(SUM(AD6:AJ7)=0,"",SUM(AD7:AJ7))))</f>
        <v/>
      </c>
      <c r="U9" s="89"/>
      <c r="V9" s="81"/>
      <c r="X9" s="90"/>
      <c r="Y9" s="83"/>
      <c r="Z9" s="83"/>
      <c r="AA9" s="83"/>
      <c r="AT9" s="84"/>
    </row>
    <row r="10" spans="1:75" s="76" customFormat="1" ht="61.5">
      <c r="B10" s="75"/>
      <c r="E10" s="92"/>
      <c r="F10" s="104"/>
      <c r="G10" s="292"/>
      <c r="H10" s="293"/>
      <c r="I10" s="297"/>
      <c r="J10" s="298"/>
      <c r="K10" s="298"/>
      <c r="L10" s="299"/>
      <c r="M10" s="81"/>
      <c r="N10" s="301"/>
      <c r="O10" s="301"/>
      <c r="P10" s="301"/>
      <c r="Q10" s="301"/>
      <c r="R10" s="301"/>
      <c r="S10" s="81"/>
      <c r="T10" s="305"/>
      <c r="U10" s="89"/>
      <c r="V10" s="81"/>
      <c r="X10" s="90"/>
      <c r="Y10" s="83"/>
      <c r="Z10" s="83"/>
      <c r="AA10" s="83"/>
      <c r="AT10" s="84"/>
    </row>
    <row r="11" spans="1:75" s="76" customFormat="1" ht="61.5">
      <c r="A11" s="75"/>
      <c r="B11" s="75"/>
      <c r="E11" s="85" t="s">
        <v>58</v>
      </c>
      <c r="F11" s="100" t="str">
        <f>zapis!A15</f>
        <v>A - X</v>
      </c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9"/>
      <c r="V11" s="81"/>
      <c r="X11" s="90"/>
      <c r="Y11" s="83"/>
      <c r="Z11" s="83"/>
      <c r="AA11" s="83"/>
      <c r="AT11" s="84"/>
    </row>
    <row r="12" spans="1:75" s="76" customFormat="1" ht="61.5">
      <c r="A12" s="75"/>
      <c r="B12" s="75"/>
      <c r="E12" s="92"/>
      <c r="F12" s="104"/>
      <c r="G12" s="81"/>
      <c r="H12" s="81"/>
      <c r="I12" s="81" t="s">
        <v>15</v>
      </c>
      <c r="J12" s="81"/>
      <c r="K12" s="81"/>
      <c r="L12" s="81"/>
      <c r="M12" s="81"/>
      <c r="N12" s="93"/>
      <c r="O12" s="88"/>
      <c r="P12" s="88" t="s">
        <v>57</v>
      </c>
      <c r="Q12" s="88"/>
      <c r="R12" s="88"/>
      <c r="S12" s="81"/>
      <c r="T12" s="81"/>
      <c r="U12" s="89"/>
      <c r="V12" s="81"/>
      <c r="X12" s="90"/>
      <c r="Y12" s="83"/>
      <c r="Z12" s="83"/>
      <c r="AA12" s="83"/>
      <c r="AT12" s="84"/>
    </row>
    <row r="13" spans="1:75" s="76" customFormat="1" ht="61.5">
      <c r="A13" s="75"/>
      <c r="B13" s="75"/>
      <c r="E13" s="85"/>
      <c r="F13" s="100"/>
      <c r="G13" s="81"/>
      <c r="H13" s="81"/>
      <c r="I13" s="293"/>
      <c r="J13" s="293"/>
      <c r="K13" s="293"/>
      <c r="L13" s="293"/>
      <c r="M13" s="81"/>
      <c r="N13" s="306" t="str">
        <f>IF(T9="x",I6,IF(T6="x",I9,IF(T6&gt;T9,I6,IF(T9&gt;T6,I9,""))))</f>
        <v/>
      </c>
      <c r="O13" s="307"/>
      <c r="P13" s="307"/>
      <c r="Q13" s="307"/>
      <c r="R13" s="307"/>
      <c r="S13" s="308"/>
      <c r="T13" s="81"/>
      <c r="U13" s="89"/>
      <c r="V13" s="81"/>
      <c r="X13" s="90"/>
      <c r="Y13" s="83"/>
      <c r="Z13" s="83"/>
      <c r="AA13" s="83"/>
      <c r="AT13" s="84"/>
    </row>
    <row r="14" spans="1:75" s="76" customFormat="1" ht="61.5">
      <c r="A14" s="75"/>
      <c r="B14" s="75"/>
      <c r="E14" s="92"/>
      <c r="F14" s="104"/>
      <c r="G14" s="81"/>
      <c r="H14" s="81"/>
      <c r="I14" s="293"/>
      <c r="J14" s="293"/>
      <c r="K14" s="293"/>
      <c r="L14" s="293"/>
      <c r="M14" s="81"/>
      <c r="N14" s="309"/>
      <c r="O14" s="310"/>
      <c r="P14" s="310"/>
      <c r="Q14" s="310"/>
      <c r="R14" s="310"/>
      <c r="S14" s="311"/>
      <c r="T14" s="81"/>
      <c r="U14" s="89"/>
      <c r="V14" s="81"/>
      <c r="X14" s="90"/>
      <c r="Y14" s="83"/>
      <c r="Z14" s="83"/>
      <c r="AA14" s="83"/>
      <c r="AT14" s="84"/>
    </row>
    <row r="15" spans="1:75" s="76" customFormat="1" ht="61.5">
      <c r="A15" s="75"/>
      <c r="B15" s="75"/>
      <c r="E15" s="92"/>
      <c r="F15" s="105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9"/>
      <c r="V15" s="81"/>
      <c r="X15" s="90"/>
      <c r="Y15" s="83"/>
      <c r="Z15" s="83"/>
      <c r="AA15" s="83"/>
      <c r="AT15" s="84"/>
    </row>
    <row r="16" spans="1:75" s="76" customFormat="1" ht="61.5">
      <c r="A16" s="75"/>
      <c r="B16" s="75"/>
      <c r="E16" s="92"/>
      <c r="F16" s="104"/>
      <c r="G16" s="81"/>
      <c r="H16" s="81" t="s">
        <v>59</v>
      </c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9"/>
      <c r="V16" s="81"/>
      <c r="X16" s="90"/>
      <c r="Y16" s="83"/>
      <c r="Z16" s="83"/>
      <c r="AA16" s="83"/>
      <c r="AT16" s="84"/>
    </row>
    <row r="17" spans="1:75" s="76" customFormat="1" ht="61.5">
      <c r="A17" s="75"/>
      <c r="B17" s="75"/>
      <c r="E17" s="92"/>
      <c r="F17" s="104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9"/>
      <c r="V17" s="81"/>
      <c r="X17" s="90"/>
      <c r="Y17" s="83"/>
      <c r="Z17" s="83"/>
      <c r="AA17" s="83"/>
      <c r="AT17" s="84"/>
    </row>
    <row r="18" spans="1:75" s="76" customFormat="1" ht="61.5">
      <c r="A18" s="75"/>
      <c r="B18" s="75"/>
      <c r="E18" s="92"/>
      <c r="F18" s="104"/>
      <c r="G18" s="81"/>
      <c r="H18" s="81"/>
      <c r="I18" s="312">
        <f>I6</f>
        <v>0</v>
      </c>
      <c r="J18" s="312"/>
      <c r="K18" s="312"/>
      <c r="L18" s="312"/>
      <c r="M18" s="81"/>
      <c r="N18" s="81"/>
      <c r="O18" s="81"/>
      <c r="P18" s="312">
        <f>I9</f>
        <v>0</v>
      </c>
      <c r="Q18" s="312"/>
      <c r="R18" s="312"/>
      <c r="S18" s="312"/>
      <c r="T18" s="81"/>
      <c r="U18" s="89"/>
      <c r="V18" s="81"/>
      <c r="X18" s="90"/>
      <c r="Y18" s="83"/>
      <c r="Z18" s="83"/>
      <c r="AA18" s="83"/>
      <c r="AT18" s="84"/>
    </row>
    <row r="19" spans="1:75" s="76" customFormat="1" ht="61.5">
      <c r="A19" s="75"/>
      <c r="B19" s="75"/>
      <c r="E19" s="85"/>
      <c r="F19" s="100"/>
      <c r="G19" s="81"/>
      <c r="H19" s="94" t="s">
        <v>60</v>
      </c>
      <c r="I19" s="313"/>
      <c r="J19" s="314"/>
      <c r="K19" s="314"/>
      <c r="L19" s="315"/>
      <c r="M19" s="81"/>
      <c r="N19" s="81"/>
      <c r="O19" s="94" t="s">
        <v>60</v>
      </c>
      <c r="P19" s="293"/>
      <c r="Q19" s="293"/>
      <c r="R19" s="293"/>
      <c r="S19" s="293"/>
      <c r="T19" s="81"/>
      <c r="U19" s="89"/>
      <c r="V19" s="81"/>
      <c r="X19" s="90"/>
      <c r="Y19" s="83"/>
      <c r="Z19" s="83"/>
      <c r="AA19" s="83"/>
      <c r="AT19" s="84"/>
    </row>
    <row r="20" spans="1:75" s="76" customFormat="1" ht="61.5">
      <c r="A20" s="75"/>
      <c r="B20" s="75"/>
      <c r="E20" s="85"/>
      <c r="F20" s="100"/>
      <c r="G20" s="81"/>
      <c r="H20" s="94" t="s">
        <v>61</v>
      </c>
      <c r="I20" s="293"/>
      <c r="J20" s="293"/>
      <c r="K20" s="293"/>
      <c r="L20" s="293"/>
      <c r="M20" s="81"/>
      <c r="N20" s="81"/>
      <c r="O20" s="94" t="s">
        <v>61</v>
      </c>
      <c r="P20" s="293"/>
      <c r="Q20" s="293"/>
      <c r="R20" s="293"/>
      <c r="S20" s="293"/>
      <c r="T20" s="81"/>
      <c r="U20" s="89"/>
      <c r="V20" s="81"/>
      <c r="X20" s="90"/>
      <c r="Y20" s="83"/>
      <c r="Z20" s="83"/>
      <c r="AA20" s="83"/>
      <c r="AT20" s="84"/>
    </row>
    <row r="21" spans="1:75" s="76" customFormat="1" ht="61.5">
      <c r="A21" s="75"/>
      <c r="B21" s="75"/>
      <c r="E21" s="85"/>
      <c r="F21" s="100"/>
      <c r="G21" s="81"/>
      <c r="H21" s="94" t="s">
        <v>61</v>
      </c>
      <c r="I21" s="293"/>
      <c r="J21" s="293"/>
      <c r="K21" s="293"/>
      <c r="L21" s="293"/>
      <c r="M21" s="81"/>
      <c r="N21" s="81"/>
      <c r="O21" s="94" t="s">
        <v>61</v>
      </c>
      <c r="P21" s="293"/>
      <c r="Q21" s="293"/>
      <c r="R21" s="293"/>
      <c r="S21" s="293"/>
      <c r="T21" s="81"/>
      <c r="U21" s="89"/>
      <c r="V21" s="81"/>
      <c r="X21" s="90"/>
      <c r="Y21" s="83"/>
      <c r="Z21" s="83"/>
      <c r="AA21" s="83"/>
      <c r="AT21" s="84"/>
    </row>
    <row r="22" spans="1:75" s="76" customFormat="1" ht="62.25" thickBot="1">
      <c r="A22" s="75"/>
      <c r="B22" s="75"/>
      <c r="E22" s="95"/>
      <c r="F22" s="10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97"/>
      <c r="U22" s="98"/>
      <c r="V22" s="81"/>
      <c r="X22" s="90"/>
      <c r="Y22" s="83"/>
      <c r="Z22" s="83"/>
      <c r="AA22" s="83"/>
      <c r="AT22" s="84"/>
    </row>
    <row r="23" spans="1:75" ht="62.25" thickBot="1">
      <c r="A23" s="75"/>
      <c r="B23" s="75"/>
      <c r="C23" s="76"/>
      <c r="D23" s="76"/>
      <c r="E23" s="76"/>
      <c r="F23" s="107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90"/>
      <c r="Y23" s="83"/>
      <c r="Z23" s="83"/>
      <c r="AA23" s="83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84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5"/>
      <c r="BS23" s="75"/>
      <c r="BT23" s="76"/>
      <c r="BU23" s="76"/>
      <c r="BV23" s="76"/>
      <c r="BW23" s="99"/>
    </row>
    <row r="24" spans="1:75" s="76" customFormat="1" ht="69" customHeight="1">
      <c r="A24" s="75"/>
      <c r="B24" s="75"/>
      <c r="E24" s="77" t="s">
        <v>6</v>
      </c>
      <c r="F24" s="102">
        <f>zapis!$R$7</f>
        <v>0</v>
      </c>
      <c r="G24" s="78"/>
      <c r="H24" s="79" t="s">
        <v>50</v>
      </c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 t="s">
        <v>51</v>
      </c>
      <c r="U24" s="80">
        <v>2</v>
      </c>
      <c r="V24" s="81"/>
      <c r="X24" s="82" t="str">
        <f>T26</f>
        <v/>
      </c>
      <c r="Y24" s="82" t="str">
        <f>T29</f>
        <v/>
      </c>
      <c r="Z24" s="83"/>
      <c r="AA24" s="83" t="str">
        <f>CONCATENATE("Tbl.: ",F26,"   H: ",F29,"   D: ",F28)</f>
        <v xml:space="preserve">Tbl.:    H: 0   D: </v>
      </c>
      <c r="AC24" s="76" t="s">
        <v>52</v>
      </c>
      <c r="AT24" s="84" t="e">
        <f>CONCATENATE(AL26,",",AM26,",",AN26,",",AO26,",",AP26,",",AQ26,",",AR26)</f>
        <v>#VALUE!</v>
      </c>
    </row>
    <row r="25" spans="1:75" s="76" customFormat="1" ht="61.5">
      <c r="A25" s="75"/>
      <c r="B25" s="75"/>
      <c r="E25" s="85" t="s">
        <v>7</v>
      </c>
      <c r="F25" s="100">
        <f>zapis!$R$9</f>
        <v>0</v>
      </c>
      <c r="G25" s="86" t="s">
        <v>53</v>
      </c>
      <c r="H25" s="87" t="s">
        <v>54</v>
      </c>
      <c r="I25" s="81"/>
      <c r="J25" s="81"/>
      <c r="K25" s="81"/>
      <c r="L25" s="81"/>
      <c r="M25" s="86"/>
      <c r="N25" s="88">
        <v>1</v>
      </c>
      <c r="O25" s="88">
        <v>2</v>
      </c>
      <c r="P25" s="88">
        <v>3</v>
      </c>
      <c r="Q25" s="88">
        <v>4</v>
      </c>
      <c r="R25" s="88">
        <v>5</v>
      </c>
      <c r="S25" s="81"/>
      <c r="T25" s="88" t="s">
        <v>55</v>
      </c>
      <c r="U25" s="89"/>
      <c r="V25" s="81"/>
      <c r="X25" s="90"/>
      <c r="Y25" s="83"/>
      <c r="Z25" s="83"/>
      <c r="AA25" s="83"/>
      <c r="AC25" s="76" t="s">
        <v>56</v>
      </c>
      <c r="AT25" s="84" t="e">
        <f>CONCATENATE(AL27,",",AM27,",",AN27,",",AO27,",",AP27,",",AQ27,",",AR27)</f>
        <v>#VALUE!</v>
      </c>
    </row>
    <row r="26" spans="1:75" s="76" customFormat="1" ht="61.5">
      <c r="A26" s="75"/>
      <c r="B26" s="75"/>
      <c r="E26" s="85"/>
      <c r="F26" s="100"/>
      <c r="G26" s="302"/>
      <c r="H26" s="293"/>
      <c r="I26" s="294">
        <f>VLOOKUP(F31,zapis!$A$15:$Q$24,16,0)</f>
        <v>0</v>
      </c>
      <c r="J26" s="295"/>
      <c r="K26" s="295"/>
      <c r="L26" s="296"/>
      <c r="M26" s="304"/>
      <c r="N26" s="300" t="s">
        <v>44</v>
      </c>
      <c r="O26" s="300" t="s">
        <v>44</v>
      </c>
      <c r="P26" s="300" t="s">
        <v>44</v>
      </c>
      <c r="Q26" s="300" t="s">
        <v>44</v>
      </c>
      <c r="R26" s="300" t="s">
        <v>44</v>
      </c>
      <c r="S26" s="81"/>
      <c r="T26" s="305" t="str">
        <f>IF(N26="w",3,IF(N29="w","x",IF(SUM(AD26:AJ27)=0,"",SUM(AD26:AJ26))))</f>
        <v/>
      </c>
      <c r="U26" s="89"/>
      <c r="V26" s="81"/>
      <c r="X26" s="90"/>
      <c r="Y26" s="83"/>
      <c r="Z26" s="83"/>
      <c r="AA26" s="83"/>
      <c r="AC26" s="76">
        <f>A26</f>
        <v>0</v>
      </c>
      <c r="AD26" s="91">
        <f>IF(N26&gt;N29,1,0)</f>
        <v>0</v>
      </c>
      <c r="AE26" s="91">
        <f>IF(O26&gt;O29,1,0)</f>
        <v>0</v>
      </c>
      <c r="AF26" s="91">
        <f>IF(P26&gt;P29,1,0)</f>
        <v>0</v>
      </c>
      <c r="AG26" s="91">
        <f>IF(Q26&gt;Q29,1,0)</f>
        <v>0</v>
      </c>
      <c r="AH26" s="91">
        <f>IF(R26&gt;R29,1,0)</f>
        <v>0</v>
      </c>
      <c r="AI26" s="91"/>
      <c r="AJ26" s="91"/>
      <c r="AL26" s="91" t="e">
        <f>IF(ISBLANK(N26)=TRUE,"",IF(AD26=1,N29,-N26))</f>
        <v>#VALUE!</v>
      </c>
      <c r="AM26" s="91" t="e">
        <f>IF(ISBLANK(O26)=TRUE,"",IF(AE26=1,O29,-O26))</f>
        <v>#VALUE!</v>
      </c>
      <c r="AN26" s="91" t="e">
        <f>IF(ISBLANK(P26)=TRUE,"",IF(AF26=1,P29,-P26))</f>
        <v>#VALUE!</v>
      </c>
      <c r="AO26" s="91" t="e">
        <f>IF(ISBLANK(Q26)=TRUE,"",IF(AG26=1,Q29,-Q26))</f>
        <v>#VALUE!</v>
      </c>
      <c r="AP26" s="91" t="e">
        <f>IF(ISBLANK(R26)=TRUE,"",IF(AH26=1,R29,-R26))</f>
        <v>#VALUE!</v>
      </c>
      <c r="AQ26" s="91"/>
      <c r="AR26" s="91"/>
      <c r="AT26" s="84"/>
    </row>
    <row r="27" spans="1:75" s="76" customFormat="1" ht="61.5">
      <c r="A27" s="75"/>
      <c r="B27" s="75"/>
      <c r="E27" s="85" t="s">
        <v>62</v>
      </c>
      <c r="F27" s="100">
        <f>zapis!$U$13</f>
        <v>0</v>
      </c>
      <c r="G27" s="303"/>
      <c r="H27" s="293"/>
      <c r="I27" s="297"/>
      <c r="J27" s="298"/>
      <c r="K27" s="298"/>
      <c r="L27" s="299"/>
      <c r="M27" s="304"/>
      <c r="N27" s="301"/>
      <c r="O27" s="301"/>
      <c r="P27" s="301"/>
      <c r="Q27" s="301"/>
      <c r="R27" s="301"/>
      <c r="S27" s="81"/>
      <c r="T27" s="305"/>
      <c r="U27" s="89"/>
      <c r="V27" s="81"/>
      <c r="X27" s="90"/>
      <c r="Y27" s="83"/>
      <c r="Z27" s="83"/>
      <c r="AA27" s="83"/>
      <c r="AC27" s="76">
        <f>A29</f>
        <v>0</v>
      </c>
      <c r="AD27" s="91">
        <f>IF(N29&gt;N26,1,0)</f>
        <v>0</v>
      </c>
      <c r="AE27" s="91">
        <f>IF(O29&gt;O26,1,0)</f>
        <v>0</v>
      </c>
      <c r="AF27" s="91">
        <f>IF(P29&gt;P26,1,0)</f>
        <v>0</v>
      </c>
      <c r="AG27" s="91">
        <f>IF(Q29&gt;Q26,1,0)</f>
        <v>0</v>
      </c>
      <c r="AH27" s="91">
        <f>IF(R29&gt;R26,1,0)</f>
        <v>0</v>
      </c>
      <c r="AI27" s="91"/>
      <c r="AJ27" s="91"/>
      <c r="AL27" s="91" t="e">
        <f>IF(ISBLANK(N29)=TRUE,"",IF(AD27=1,N26,-N29))</f>
        <v>#VALUE!</v>
      </c>
      <c r="AM27" s="91" t="e">
        <f>IF(ISBLANK(O29)=TRUE,"",IF(AE27=1,O26,-O29))</f>
        <v>#VALUE!</v>
      </c>
      <c r="AN27" s="91" t="e">
        <f>IF(ISBLANK(P29)=TRUE,"",IF(AF27=1,P26,-P29))</f>
        <v>#VALUE!</v>
      </c>
      <c r="AO27" s="91" t="e">
        <f>IF(ISBLANK(Q29)=TRUE,"",IF(AG27=1,Q26,-Q29))</f>
        <v>#VALUE!</v>
      </c>
      <c r="AP27" s="91" t="e">
        <f>IF(ISBLANK(R29)=TRUE,"",IF(AH27=1,R26,-R29))</f>
        <v>#VALUE!</v>
      </c>
      <c r="AQ27" s="91"/>
      <c r="AR27" s="91"/>
      <c r="AT27" s="84"/>
    </row>
    <row r="28" spans="1:75" s="76" customFormat="1" ht="61.5">
      <c r="A28" s="75"/>
      <c r="B28" s="75"/>
      <c r="E28" s="85"/>
      <c r="F28" s="103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9"/>
      <c r="V28" s="81"/>
      <c r="X28" s="90"/>
      <c r="Y28" s="83"/>
      <c r="Z28" s="83"/>
      <c r="AA28" s="83"/>
      <c r="AT28" s="84"/>
    </row>
    <row r="29" spans="1:75" s="76" customFormat="1" ht="61.5">
      <c r="A29" s="75"/>
      <c r="B29" s="75"/>
      <c r="E29" s="85" t="s">
        <v>63</v>
      </c>
      <c r="F29" s="100">
        <f>zapis!$W$13</f>
        <v>0</v>
      </c>
      <c r="G29" s="291"/>
      <c r="H29" s="293"/>
      <c r="I29" s="294">
        <f>VLOOKUP(F31,zapis!$A$15:$Q$24,17,0)</f>
        <v>0</v>
      </c>
      <c r="J29" s="295"/>
      <c r="K29" s="295"/>
      <c r="L29" s="296"/>
      <c r="M29" s="81"/>
      <c r="N29" s="300" t="s">
        <v>44</v>
      </c>
      <c r="O29" s="300" t="s">
        <v>44</v>
      </c>
      <c r="P29" s="300" t="s">
        <v>44</v>
      </c>
      <c r="Q29" s="300" t="s">
        <v>44</v>
      </c>
      <c r="R29" s="300" t="s">
        <v>44</v>
      </c>
      <c r="S29" s="81"/>
      <c r="T29" s="305" t="str">
        <f>IF(N29="w",3,IF(N26="w","x",IF(SUM(AD26:AJ27)=0,"",SUM(AD27:AJ27))))</f>
        <v/>
      </c>
      <c r="U29" s="89"/>
      <c r="V29" s="81"/>
      <c r="X29" s="90"/>
      <c r="Y29" s="83"/>
      <c r="Z29" s="83"/>
      <c r="AA29" s="83"/>
      <c r="AT29" s="84"/>
    </row>
    <row r="30" spans="1:75" s="76" customFormat="1" ht="61.5">
      <c r="B30" s="75"/>
      <c r="E30" s="92"/>
      <c r="F30" s="104"/>
      <c r="G30" s="292"/>
      <c r="H30" s="293"/>
      <c r="I30" s="297"/>
      <c r="J30" s="298"/>
      <c r="K30" s="298"/>
      <c r="L30" s="299"/>
      <c r="M30" s="81"/>
      <c r="N30" s="301"/>
      <c r="O30" s="301"/>
      <c r="P30" s="301"/>
      <c r="Q30" s="301"/>
      <c r="R30" s="301"/>
      <c r="S30" s="81"/>
      <c r="T30" s="305"/>
      <c r="U30" s="89"/>
      <c r="V30" s="81"/>
      <c r="X30" s="90"/>
      <c r="Y30" s="83"/>
      <c r="Z30" s="83"/>
      <c r="AA30" s="83"/>
      <c r="AT30" s="84"/>
    </row>
    <row r="31" spans="1:75" s="76" customFormat="1" ht="61.5">
      <c r="A31" s="75"/>
      <c r="B31" s="75"/>
      <c r="E31" s="85" t="s">
        <v>58</v>
      </c>
      <c r="F31" s="100" t="str">
        <f>zapis!A16</f>
        <v>B - Y</v>
      </c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9"/>
      <c r="V31" s="81"/>
      <c r="X31" s="90"/>
      <c r="Y31" s="83"/>
      <c r="Z31" s="83"/>
      <c r="AA31" s="83"/>
      <c r="AT31" s="84"/>
    </row>
    <row r="32" spans="1:75" s="76" customFormat="1" ht="61.5">
      <c r="A32" s="75"/>
      <c r="B32" s="75"/>
      <c r="E32" s="92"/>
      <c r="F32" s="104"/>
      <c r="G32" s="81"/>
      <c r="H32" s="81"/>
      <c r="I32" s="81" t="s">
        <v>15</v>
      </c>
      <c r="J32" s="81"/>
      <c r="K32" s="81"/>
      <c r="L32" s="81"/>
      <c r="M32" s="81"/>
      <c r="N32" s="93"/>
      <c r="O32" s="88"/>
      <c r="P32" s="88" t="s">
        <v>57</v>
      </c>
      <c r="Q32" s="88"/>
      <c r="R32" s="88"/>
      <c r="S32" s="81"/>
      <c r="T32" s="81"/>
      <c r="U32" s="89"/>
      <c r="V32" s="81"/>
      <c r="X32" s="90"/>
      <c r="Y32" s="83"/>
      <c r="Z32" s="83"/>
      <c r="AA32" s="83"/>
      <c r="AT32" s="84"/>
    </row>
    <row r="33" spans="1:75" s="76" customFormat="1" ht="61.5">
      <c r="A33" s="75"/>
      <c r="B33" s="75"/>
      <c r="E33" s="85"/>
      <c r="F33" s="100"/>
      <c r="G33" s="81"/>
      <c r="H33" s="81"/>
      <c r="I33" s="293"/>
      <c r="J33" s="293"/>
      <c r="K33" s="293"/>
      <c r="L33" s="293"/>
      <c r="M33" s="81"/>
      <c r="N33" s="306" t="str">
        <f>IF(T29="x",I26,IF(T26="x",I29,IF(T26&gt;T29,I26,IF(T29&gt;T26,I29,""))))</f>
        <v/>
      </c>
      <c r="O33" s="307"/>
      <c r="P33" s="307"/>
      <c r="Q33" s="307"/>
      <c r="R33" s="307"/>
      <c r="S33" s="308"/>
      <c r="T33" s="81"/>
      <c r="U33" s="89"/>
      <c r="V33" s="81"/>
      <c r="X33" s="90"/>
      <c r="Y33" s="83"/>
      <c r="Z33" s="83"/>
      <c r="AA33" s="83"/>
      <c r="AT33" s="84"/>
    </row>
    <row r="34" spans="1:75" s="76" customFormat="1" ht="61.5">
      <c r="A34" s="75"/>
      <c r="B34" s="75"/>
      <c r="E34" s="92"/>
      <c r="F34" s="104"/>
      <c r="G34" s="81"/>
      <c r="H34" s="81"/>
      <c r="I34" s="293"/>
      <c r="J34" s="293"/>
      <c r="K34" s="293"/>
      <c r="L34" s="293"/>
      <c r="M34" s="81"/>
      <c r="N34" s="309"/>
      <c r="O34" s="310"/>
      <c r="P34" s="310"/>
      <c r="Q34" s="310"/>
      <c r="R34" s="310"/>
      <c r="S34" s="311"/>
      <c r="T34" s="81"/>
      <c r="U34" s="89"/>
      <c r="V34" s="81"/>
      <c r="X34" s="90"/>
      <c r="Y34" s="83"/>
      <c r="Z34" s="83"/>
      <c r="AA34" s="83"/>
      <c r="AT34" s="84"/>
    </row>
    <row r="35" spans="1:75" s="76" customFormat="1" ht="61.5">
      <c r="A35" s="75"/>
      <c r="B35" s="75"/>
      <c r="E35" s="92"/>
      <c r="F35" s="105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9"/>
      <c r="V35" s="81"/>
      <c r="X35" s="90"/>
      <c r="Y35" s="83"/>
      <c r="Z35" s="83"/>
      <c r="AA35" s="83"/>
      <c r="AT35" s="84"/>
    </row>
    <row r="36" spans="1:75" s="76" customFormat="1" ht="61.5">
      <c r="A36" s="75"/>
      <c r="B36" s="75"/>
      <c r="E36" s="92"/>
      <c r="F36" s="104"/>
      <c r="G36" s="81"/>
      <c r="H36" s="81" t="s">
        <v>59</v>
      </c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9"/>
      <c r="V36" s="81"/>
      <c r="X36" s="90"/>
      <c r="Y36" s="83"/>
      <c r="Z36" s="83"/>
      <c r="AA36" s="83"/>
      <c r="AT36" s="84"/>
    </row>
    <row r="37" spans="1:75" s="76" customFormat="1" ht="61.5">
      <c r="A37" s="75"/>
      <c r="B37" s="75"/>
      <c r="E37" s="92"/>
      <c r="F37" s="104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9"/>
      <c r="V37" s="81"/>
      <c r="X37" s="90"/>
      <c r="Y37" s="83"/>
      <c r="Z37" s="83"/>
      <c r="AA37" s="83"/>
      <c r="AT37" s="84"/>
    </row>
    <row r="38" spans="1:75" s="76" customFormat="1" ht="61.5">
      <c r="A38" s="75"/>
      <c r="B38" s="75"/>
      <c r="E38" s="92"/>
      <c r="F38" s="104"/>
      <c r="G38" s="81"/>
      <c r="H38" s="81"/>
      <c r="I38" s="312">
        <f>I26</f>
        <v>0</v>
      </c>
      <c r="J38" s="312"/>
      <c r="K38" s="312"/>
      <c r="L38" s="312"/>
      <c r="M38" s="81"/>
      <c r="N38" s="81"/>
      <c r="O38" s="81"/>
      <c r="P38" s="312">
        <f>I29</f>
        <v>0</v>
      </c>
      <c r="Q38" s="312"/>
      <c r="R38" s="312"/>
      <c r="S38" s="312"/>
      <c r="T38" s="81"/>
      <c r="U38" s="89"/>
      <c r="V38" s="81"/>
      <c r="X38" s="90"/>
      <c r="Y38" s="83"/>
      <c r="Z38" s="83"/>
      <c r="AA38" s="83"/>
      <c r="AT38" s="84"/>
    </row>
    <row r="39" spans="1:75" s="76" customFormat="1" ht="61.5">
      <c r="A39" s="75"/>
      <c r="B39" s="75"/>
      <c r="E39" s="85"/>
      <c r="F39" s="100"/>
      <c r="G39" s="81"/>
      <c r="H39" s="94" t="s">
        <v>60</v>
      </c>
      <c r="I39" s="313"/>
      <c r="J39" s="314"/>
      <c r="K39" s="314"/>
      <c r="L39" s="315"/>
      <c r="M39" s="81"/>
      <c r="N39" s="81"/>
      <c r="O39" s="94" t="s">
        <v>60</v>
      </c>
      <c r="P39" s="293"/>
      <c r="Q39" s="293"/>
      <c r="R39" s="293"/>
      <c r="S39" s="293"/>
      <c r="T39" s="81"/>
      <c r="U39" s="89"/>
      <c r="V39" s="81"/>
      <c r="X39" s="90"/>
      <c r="Y39" s="83"/>
      <c r="Z39" s="83"/>
      <c r="AA39" s="83"/>
      <c r="AT39" s="84"/>
    </row>
    <row r="40" spans="1:75" s="76" customFormat="1" ht="61.5">
      <c r="A40" s="75"/>
      <c r="B40" s="75"/>
      <c r="E40" s="85"/>
      <c r="F40" s="100"/>
      <c r="G40" s="81"/>
      <c r="H40" s="94" t="s">
        <v>61</v>
      </c>
      <c r="I40" s="293"/>
      <c r="J40" s="293"/>
      <c r="K40" s="293"/>
      <c r="L40" s="293"/>
      <c r="M40" s="81"/>
      <c r="N40" s="81"/>
      <c r="O40" s="94" t="s">
        <v>61</v>
      </c>
      <c r="P40" s="293"/>
      <c r="Q40" s="293"/>
      <c r="R40" s="293"/>
      <c r="S40" s="293"/>
      <c r="T40" s="81"/>
      <c r="U40" s="89"/>
      <c r="V40" s="81"/>
      <c r="X40" s="90"/>
      <c r="Y40" s="83"/>
      <c r="Z40" s="83"/>
      <c r="AA40" s="83"/>
      <c r="AT40" s="84"/>
    </row>
    <row r="41" spans="1:75" s="76" customFormat="1" ht="61.5">
      <c r="A41" s="75"/>
      <c r="B41" s="75"/>
      <c r="E41" s="85"/>
      <c r="F41" s="100"/>
      <c r="G41" s="81"/>
      <c r="H41" s="94" t="s">
        <v>61</v>
      </c>
      <c r="I41" s="293"/>
      <c r="J41" s="293"/>
      <c r="K41" s="293"/>
      <c r="L41" s="293"/>
      <c r="M41" s="81"/>
      <c r="N41" s="81"/>
      <c r="O41" s="94" t="s">
        <v>61</v>
      </c>
      <c r="P41" s="293"/>
      <c r="Q41" s="293"/>
      <c r="R41" s="293"/>
      <c r="S41" s="293"/>
      <c r="T41" s="81"/>
      <c r="U41" s="89"/>
      <c r="V41" s="81"/>
      <c r="X41" s="90"/>
      <c r="Y41" s="83"/>
      <c r="Z41" s="83"/>
      <c r="AA41" s="83"/>
      <c r="AT41" s="84"/>
    </row>
    <row r="42" spans="1:75" s="76" customFormat="1" ht="62.25" thickBot="1">
      <c r="A42" s="75"/>
      <c r="B42" s="75"/>
      <c r="E42" s="95"/>
      <c r="F42" s="10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7"/>
      <c r="T42" s="97"/>
      <c r="U42" s="98"/>
      <c r="V42" s="81"/>
      <c r="X42" s="90"/>
      <c r="Y42" s="83"/>
      <c r="Z42" s="83"/>
      <c r="AA42" s="83"/>
      <c r="AT42" s="84"/>
    </row>
    <row r="43" spans="1:75" ht="62.25" thickBot="1">
      <c r="A43" s="75"/>
      <c r="B43" s="75"/>
      <c r="C43" s="76"/>
      <c r="D43" s="76"/>
      <c r="E43" s="76"/>
      <c r="F43" s="107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90"/>
      <c r="Y43" s="83"/>
      <c r="Z43" s="83"/>
      <c r="AA43" s="83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84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5"/>
      <c r="BS43" s="75"/>
      <c r="BT43" s="76"/>
      <c r="BU43" s="76"/>
      <c r="BV43" s="76"/>
      <c r="BW43" s="99"/>
    </row>
    <row r="44" spans="1:75" s="76" customFormat="1" ht="69" customHeight="1">
      <c r="A44" s="75"/>
      <c r="B44" s="75"/>
      <c r="E44" s="77" t="s">
        <v>6</v>
      </c>
      <c r="F44" s="102">
        <f>zapis!$R$7</f>
        <v>0</v>
      </c>
      <c r="G44" s="78"/>
      <c r="H44" s="79" t="s">
        <v>50</v>
      </c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 t="s">
        <v>51</v>
      </c>
      <c r="U44" s="80">
        <v>3</v>
      </c>
      <c r="V44" s="81"/>
      <c r="X44" s="82" t="str">
        <f>T46</f>
        <v/>
      </c>
      <c r="Y44" s="82" t="str">
        <f>T49</f>
        <v/>
      </c>
      <c r="Z44" s="83"/>
      <c r="AA44" s="83" t="str">
        <f>CONCATENATE("Tbl.: ",F46,"   H: ",F49,"   D: ",F48)</f>
        <v xml:space="preserve">Tbl.:    H: 0   D: </v>
      </c>
      <c r="AC44" s="76" t="s">
        <v>52</v>
      </c>
      <c r="AT44" s="84" t="e">
        <f>CONCATENATE(AL46,",",AM46,",",AN46,",",AO46,",",AP46,",",AQ46,",",AR46)</f>
        <v>#VALUE!</v>
      </c>
    </row>
    <row r="45" spans="1:75" s="76" customFormat="1" ht="61.5">
      <c r="A45" s="75"/>
      <c r="B45" s="75"/>
      <c r="E45" s="85" t="s">
        <v>7</v>
      </c>
      <c r="F45" s="100">
        <f>zapis!$R$9</f>
        <v>0</v>
      </c>
      <c r="G45" s="86" t="s">
        <v>53</v>
      </c>
      <c r="H45" s="87" t="s">
        <v>54</v>
      </c>
      <c r="I45" s="81"/>
      <c r="J45" s="81"/>
      <c r="K45" s="81"/>
      <c r="L45" s="81"/>
      <c r="M45" s="86"/>
      <c r="N45" s="88">
        <v>1</v>
      </c>
      <c r="O45" s="88">
        <v>2</v>
      </c>
      <c r="P45" s="88">
        <v>3</v>
      </c>
      <c r="Q45" s="88">
        <v>4</v>
      </c>
      <c r="R45" s="88">
        <v>5</v>
      </c>
      <c r="S45" s="81"/>
      <c r="T45" s="88" t="s">
        <v>55</v>
      </c>
      <c r="U45" s="89"/>
      <c r="V45" s="81"/>
      <c r="X45" s="90"/>
      <c r="Y45" s="83"/>
      <c r="Z45" s="83"/>
      <c r="AA45" s="83"/>
      <c r="AC45" s="76" t="s">
        <v>56</v>
      </c>
      <c r="AT45" s="84" t="e">
        <f>CONCATENATE(AL47,",",AM47,",",AN47,",",AO47,",",AP47,",",AQ47,",",AR47)</f>
        <v>#VALUE!</v>
      </c>
    </row>
    <row r="46" spans="1:75" s="76" customFormat="1" ht="61.5">
      <c r="A46" s="75"/>
      <c r="B46" s="75"/>
      <c r="E46" s="85"/>
      <c r="F46" s="100"/>
      <c r="G46" s="302"/>
      <c r="H46" s="293"/>
      <c r="I46" s="294">
        <f>VLOOKUP(F51,zapis!$A$15:$Q$24,16,0)</f>
        <v>0</v>
      </c>
      <c r="J46" s="295"/>
      <c r="K46" s="295"/>
      <c r="L46" s="296"/>
      <c r="M46" s="304"/>
      <c r="N46" s="300" t="s">
        <v>44</v>
      </c>
      <c r="O46" s="300" t="s">
        <v>44</v>
      </c>
      <c r="P46" s="300" t="s">
        <v>44</v>
      </c>
      <c r="Q46" s="300" t="s">
        <v>44</v>
      </c>
      <c r="R46" s="300" t="s">
        <v>44</v>
      </c>
      <c r="S46" s="81"/>
      <c r="T46" s="305" t="str">
        <f>IF(N46="w",3,IF(N49="w","x",IF(SUM(AD46:AJ47)=0,"",SUM(AD46:AJ46))))</f>
        <v/>
      </c>
      <c r="U46" s="89"/>
      <c r="V46" s="81"/>
      <c r="X46" s="90"/>
      <c r="Y46" s="83"/>
      <c r="Z46" s="83"/>
      <c r="AA46" s="83"/>
      <c r="AC46" s="76">
        <f>A46</f>
        <v>0</v>
      </c>
      <c r="AD46" s="91">
        <f>IF(N46&gt;N49,1,0)</f>
        <v>0</v>
      </c>
      <c r="AE46" s="91">
        <f>IF(O46&gt;O49,1,0)</f>
        <v>0</v>
      </c>
      <c r="AF46" s="91">
        <f>IF(P46&gt;P49,1,0)</f>
        <v>0</v>
      </c>
      <c r="AG46" s="91">
        <f>IF(Q46&gt;Q49,1,0)</f>
        <v>0</v>
      </c>
      <c r="AH46" s="91">
        <f>IF(R46&gt;R49,1,0)</f>
        <v>0</v>
      </c>
      <c r="AI46" s="91"/>
      <c r="AJ46" s="91"/>
      <c r="AL46" s="91" t="e">
        <f>IF(ISBLANK(N46)=TRUE,"",IF(AD46=1,N49,-N46))</f>
        <v>#VALUE!</v>
      </c>
      <c r="AM46" s="91" t="e">
        <f>IF(ISBLANK(O46)=TRUE,"",IF(AE46=1,O49,-O46))</f>
        <v>#VALUE!</v>
      </c>
      <c r="AN46" s="91" t="e">
        <f>IF(ISBLANK(P46)=TRUE,"",IF(AF46=1,P49,-P46))</f>
        <v>#VALUE!</v>
      </c>
      <c r="AO46" s="91" t="e">
        <f>IF(ISBLANK(Q46)=TRUE,"",IF(AG46=1,Q49,-Q46))</f>
        <v>#VALUE!</v>
      </c>
      <c r="AP46" s="91" t="e">
        <f>IF(ISBLANK(R46)=TRUE,"",IF(AH46=1,R49,-R46))</f>
        <v>#VALUE!</v>
      </c>
      <c r="AQ46" s="91"/>
      <c r="AR46" s="91"/>
      <c r="AT46" s="84"/>
    </row>
    <row r="47" spans="1:75" s="76" customFormat="1" ht="61.5">
      <c r="A47" s="75"/>
      <c r="B47" s="75"/>
      <c r="E47" s="85" t="s">
        <v>62</v>
      </c>
      <c r="F47" s="100">
        <f>zapis!$U$13</f>
        <v>0</v>
      </c>
      <c r="G47" s="303"/>
      <c r="H47" s="293"/>
      <c r="I47" s="297"/>
      <c r="J47" s="298"/>
      <c r="K47" s="298"/>
      <c r="L47" s="299"/>
      <c r="M47" s="304"/>
      <c r="N47" s="301"/>
      <c r="O47" s="301"/>
      <c r="P47" s="301"/>
      <c r="Q47" s="301"/>
      <c r="R47" s="301"/>
      <c r="S47" s="81"/>
      <c r="T47" s="305"/>
      <c r="U47" s="89"/>
      <c r="V47" s="81"/>
      <c r="X47" s="90"/>
      <c r="Y47" s="83"/>
      <c r="Z47" s="83"/>
      <c r="AA47" s="83"/>
      <c r="AC47" s="76">
        <f>A49</f>
        <v>0</v>
      </c>
      <c r="AD47" s="91">
        <f>IF(N49&gt;N46,1,0)</f>
        <v>0</v>
      </c>
      <c r="AE47" s="91">
        <f>IF(O49&gt;O46,1,0)</f>
        <v>0</v>
      </c>
      <c r="AF47" s="91">
        <f>IF(P49&gt;P46,1,0)</f>
        <v>0</v>
      </c>
      <c r="AG47" s="91">
        <f>IF(Q49&gt;Q46,1,0)</f>
        <v>0</v>
      </c>
      <c r="AH47" s="91">
        <f>IF(R49&gt;R46,1,0)</f>
        <v>0</v>
      </c>
      <c r="AI47" s="91"/>
      <c r="AJ47" s="91"/>
      <c r="AL47" s="91" t="e">
        <f>IF(ISBLANK(N49)=TRUE,"",IF(AD47=1,N46,-N49))</f>
        <v>#VALUE!</v>
      </c>
      <c r="AM47" s="91" t="e">
        <f>IF(ISBLANK(O49)=TRUE,"",IF(AE47=1,O46,-O49))</f>
        <v>#VALUE!</v>
      </c>
      <c r="AN47" s="91" t="e">
        <f>IF(ISBLANK(P49)=TRUE,"",IF(AF47=1,P46,-P49))</f>
        <v>#VALUE!</v>
      </c>
      <c r="AO47" s="91" t="e">
        <f>IF(ISBLANK(Q49)=TRUE,"",IF(AG47=1,Q46,-Q49))</f>
        <v>#VALUE!</v>
      </c>
      <c r="AP47" s="91" t="e">
        <f>IF(ISBLANK(R49)=TRUE,"",IF(AH47=1,R46,-R49))</f>
        <v>#VALUE!</v>
      </c>
      <c r="AQ47" s="91"/>
      <c r="AR47" s="91"/>
      <c r="AT47" s="84"/>
    </row>
    <row r="48" spans="1:75" s="76" customFormat="1" ht="61.5">
      <c r="A48" s="75"/>
      <c r="B48" s="75"/>
      <c r="E48" s="85"/>
      <c r="F48" s="103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9"/>
      <c r="V48" s="81"/>
      <c r="X48" s="90"/>
      <c r="Y48" s="83"/>
      <c r="Z48" s="83"/>
      <c r="AA48" s="83"/>
      <c r="AT48" s="84"/>
    </row>
    <row r="49" spans="1:75" s="76" customFormat="1" ht="61.5">
      <c r="A49" s="75"/>
      <c r="B49" s="75"/>
      <c r="E49" s="85" t="s">
        <v>63</v>
      </c>
      <c r="F49" s="100">
        <f>zapis!$W$13</f>
        <v>0</v>
      </c>
      <c r="G49" s="291"/>
      <c r="H49" s="293"/>
      <c r="I49" s="294">
        <f>VLOOKUP(F51,zapis!$A$15:$Q$24,17,0)</f>
        <v>0</v>
      </c>
      <c r="J49" s="295"/>
      <c r="K49" s="295"/>
      <c r="L49" s="296"/>
      <c r="M49" s="81"/>
      <c r="N49" s="300" t="s">
        <v>44</v>
      </c>
      <c r="O49" s="300" t="s">
        <v>44</v>
      </c>
      <c r="P49" s="300" t="s">
        <v>44</v>
      </c>
      <c r="Q49" s="300" t="s">
        <v>44</v>
      </c>
      <c r="R49" s="300" t="s">
        <v>44</v>
      </c>
      <c r="S49" s="81"/>
      <c r="T49" s="305" t="str">
        <f>IF(N49="w",3,IF(N46="w","x",IF(SUM(AD46:AJ47)=0,"",SUM(AD47:AJ47))))</f>
        <v/>
      </c>
      <c r="U49" s="89"/>
      <c r="V49" s="81"/>
      <c r="X49" s="90"/>
      <c r="Y49" s="83"/>
      <c r="Z49" s="83"/>
      <c r="AA49" s="83"/>
      <c r="AT49" s="84"/>
    </row>
    <row r="50" spans="1:75" s="76" customFormat="1" ht="61.5">
      <c r="B50" s="75"/>
      <c r="E50" s="92"/>
      <c r="F50" s="104"/>
      <c r="G50" s="292"/>
      <c r="H50" s="293"/>
      <c r="I50" s="297"/>
      <c r="J50" s="298"/>
      <c r="K50" s="298"/>
      <c r="L50" s="299"/>
      <c r="M50" s="81"/>
      <c r="N50" s="301"/>
      <c r="O50" s="301"/>
      <c r="P50" s="301"/>
      <c r="Q50" s="301"/>
      <c r="R50" s="301"/>
      <c r="S50" s="81"/>
      <c r="T50" s="305"/>
      <c r="U50" s="89"/>
      <c r="V50" s="81"/>
      <c r="X50" s="90"/>
      <c r="Y50" s="83"/>
      <c r="Z50" s="83"/>
      <c r="AA50" s="83"/>
      <c r="AT50" s="84"/>
    </row>
    <row r="51" spans="1:75" s="76" customFormat="1" ht="61.5">
      <c r="A51" s="75"/>
      <c r="B51" s="75"/>
      <c r="E51" s="85" t="s">
        <v>58</v>
      </c>
      <c r="F51" s="100" t="str">
        <f>zapis!A17</f>
        <v>C - Z</v>
      </c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9"/>
      <c r="V51" s="81"/>
      <c r="X51" s="90"/>
      <c r="Y51" s="83"/>
      <c r="Z51" s="83"/>
      <c r="AA51" s="83"/>
      <c r="AT51" s="84"/>
    </row>
    <row r="52" spans="1:75" s="76" customFormat="1" ht="61.5">
      <c r="A52" s="75"/>
      <c r="B52" s="75"/>
      <c r="E52" s="92"/>
      <c r="F52" s="104"/>
      <c r="G52" s="81"/>
      <c r="H52" s="81"/>
      <c r="I52" s="81" t="s">
        <v>15</v>
      </c>
      <c r="J52" s="81"/>
      <c r="K52" s="81"/>
      <c r="L52" s="81"/>
      <c r="M52" s="81"/>
      <c r="N52" s="93"/>
      <c r="O52" s="88"/>
      <c r="P52" s="88" t="s">
        <v>57</v>
      </c>
      <c r="Q52" s="88"/>
      <c r="R52" s="88"/>
      <c r="S52" s="81"/>
      <c r="T52" s="81"/>
      <c r="U52" s="89"/>
      <c r="V52" s="81"/>
      <c r="X52" s="90"/>
      <c r="Y52" s="83"/>
      <c r="Z52" s="83"/>
      <c r="AA52" s="83"/>
      <c r="AT52" s="84"/>
    </row>
    <row r="53" spans="1:75" s="76" customFormat="1" ht="61.5">
      <c r="A53" s="75"/>
      <c r="B53" s="75"/>
      <c r="E53" s="85"/>
      <c r="F53" s="100"/>
      <c r="G53" s="81"/>
      <c r="H53" s="81"/>
      <c r="I53" s="293"/>
      <c r="J53" s="293"/>
      <c r="K53" s="293"/>
      <c r="L53" s="293"/>
      <c r="M53" s="81"/>
      <c r="N53" s="306" t="str">
        <f>IF(T49="x",I46,IF(T46="x",I49,IF(T46&gt;T49,I46,IF(T49&gt;T46,I49,""))))</f>
        <v/>
      </c>
      <c r="O53" s="307"/>
      <c r="P53" s="307"/>
      <c r="Q53" s="307"/>
      <c r="R53" s="307"/>
      <c r="S53" s="308"/>
      <c r="T53" s="81"/>
      <c r="U53" s="89"/>
      <c r="V53" s="81"/>
      <c r="X53" s="90"/>
      <c r="Y53" s="83"/>
      <c r="Z53" s="83"/>
      <c r="AA53" s="83"/>
      <c r="AT53" s="84"/>
    </row>
    <row r="54" spans="1:75" s="76" customFormat="1" ht="61.5">
      <c r="A54" s="75"/>
      <c r="B54" s="75"/>
      <c r="E54" s="92"/>
      <c r="F54" s="104"/>
      <c r="G54" s="81"/>
      <c r="H54" s="81"/>
      <c r="I54" s="293"/>
      <c r="J54" s="293"/>
      <c r="K54" s="293"/>
      <c r="L54" s="293"/>
      <c r="M54" s="81"/>
      <c r="N54" s="309"/>
      <c r="O54" s="310"/>
      <c r="P54" s="310"/>
      <c r="Q54" s="310"/>
      <c r="R54" s="310"/>
      <c r="S54" s="311"/>
      <c r="T54" s="81"/>
      <c r="U54" s="89"/>
      <c r="V54" s="81"/>
      <c r="X54" s="90"/>
      <c r="Y54" s="83"/>
      <c r="Z54" s="83"/>
      <c r="AA54" s="83"/>
      <c r="AT54" s="84"/>
    </row>
    <row r="55" spans="1:75" s="76" customFormat="1" ht="61.5">
      <c r="A55" s="75"/>
      <c r="B55" s="75"/>
      <c r="E55" s="92"/>
      <c r="F55" s="105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9"/>
      <c r="V55" s="81"/>
      <c r="X55" s="90"/>
      <c r="Y55" s="83"/>
      <c r="Z55" s="83"/>
      <c r="AA55" s="83"/>
      <c r="AT55" s="84"/>
    </row>
    <row r="56" spans="1:75" s="76" customFormat="1" ht="61.5">
      <c r="A56" s="75"/>
      <c r="B56" s="75"/>
      <c r="E56" s="92"/>
      <c r="F56" s="104"/>
      <c r="G56" s="81"/>
      <c r="H56" s="81" t="s">
        <v>59</v>
      </c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9"/>
      <c r="V56" s="81"/>
      <c r="X56" s="90"/>
      <c r="Y56" s="83"/>
      <c r="Z56" s="83"/>
      <c r="AA56" s="83"/>
      <c r="AT56" s="84"/>
    </row>
    <row r="57" spans="1:75" s="76" customFormat="1" ht="61.5">
      <c r="A57" s="75"/>
      <c r="B57" s="75"/>
      <c r="E57" s="92"/>
      <c r="F57" s="104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9"/>
      <c r="V57" s="81"/>
      <c r="X57" s="90"/>
      <c r="Y57" s="83"/>
      <c r="Z57" s="83"/>
      <c r="AA57" s="83"/>
      <c r="AT57" s="84"/>
    </row>
    <row r="58" spans="1:75" s="76" customFormat="1" ht="61.5">
      <c r="A58" s="75"/>
      <c r="B58" s="75"/>
      <c r="E58" s="92"/>
      <c r="F58" s="104"/>
      <c r="G58" s="81"/>
      <c r="H58" s="81"/>
      <c r="I58" s="312">
        <f>I46</f>
        <v>0</v>
      </c>
      <c r="J58" s="312"/>
      <c r="K58" s="312"/>
      <c r="L58" s="312"/>
      <c r="M58" s="81"/>
      <c r="N58" s="81"/>
      <c r="O58" s="81"/>
      <c r="P58" s="312">
        <f>I49</f>
        <v>0</v>
      </c>
      <c r="Q58" s="312"/>
      <c r="R58" s="312"/>
      <c r="S58" s="312"/>
      <c r="T58" s="81"/>
      <c r="U58" s="89"/>
      <c r="V58" s="81"/>
      <c r="X58" s="90"/>
      <c r="Y58" s="83"/>
      <c r="Z58" s="83"/>
      <c r="AA58" s="83"/>
      <c r="AT58" s="84"/>
    </row>
    <row r="59" spans="1:75" s="76" customFormat="1" ht="61.5">
      <c r="A59" s="75"/>
      <c r="B59" s="75"/>
      <c r="E59" s="85"/>
      <c r="F59" s="100"/>
      <c r="G59" s="81"/>
      <c r="H59" s="94" t="s">
        <v>60</v>
      </c>
      <c r="I59" s="313"/>
      <c r="J59" s="314"/>
      <c r="K59" s="314"/>
      <c r="L59" s="315"/>
      <c r="M59" s="81"/>
      <c r="N59" s="81"/>
      <c r="O59" s="94" t="s">
        <v>60</v>
      </c>
      <c r="P59" s="293"/>
      <c r="Q59" s="293"/>
      <c r="R59" s="293"/>
      <c r="S59" s="293"/>
      <c r="T59" s="81"/>
      <c r="U59" s="89"/>
      <c r="V59" s="81"/>
      <c r="X59" s="90"/>
      <c r="Y59" s="83"/>
      <c r="Z59" s="83"/>
      <c r="AA59" s="83"/>
      <c r="AT59" s="84"/>
    </row>
    <row r="60" spans="1:75" s="76" customFormat="1" ht="61.5">
      <c r="A60" s="75"/>
      <c r="B60" s="75"/>
      <c r="E60" s="85"/>
      <c r="F60" s="100"/>
      <c r="G60" s="81"/>
      <c r="H60" s="94" t="s">
        <v>61</v>
      </c>
      <c r="I60" s="293"/>
      <c r="J60" s="293"/>
      <c r="K60" s="293"/>
      <c r="L60" s="293"/>
      <c r="M60" s="81"/>
      <c r="N60" s="81"/>
      <c r="O60" s="94" t="s">
        <v>61</v>
      </c>
      <c r="P60" s="293"/>
      <c r="Q60" s="293"/>
      <c r="R60" s="293"/>
      <c r="S60" s="293"/>
      <c r="T60" s="81"/>
      <c r="U60" s="89"/>
      <c r="V60" s="81"/>
      <c r="X60" s="90"/>
      <c r="Y60" s="83"/>
      <c r="Z60" s="83"/>
      <c r="AA60" s="83"/>
      <c r="AT60" s="84"/>
    </row>
    <row r="61" spans="1:75" s="76" customFormat="1" ht="61.5">
      <c r="A61" s="75"/>
      <c r="B61" s="75"/>
      <c r="E61" s="85"/>
      <c r="F61" s="100"/>
      <c r="G61" s="81"/>
      <c r="H61" s="94" t="s">
        <v>61</v>
      </c>
      <c r="I61" s="293"/>
      <c r="J61" s="293"/>
      <c r="K61" s="293"/>
      <c r="L61" s="293"/>
      <c r="M61" s="81"/>
      <c r="N61" s="81"/>
      <c r="O61" s="94" t="s">
        <v>61</v>
      </c>
      <c r="P61" s="293"/>
      <c r="Q61" s="293"/>
      <c r="R61" s="293"/>
      <c r="S61" s="293"/>
      <c r="T61" s="81"/>
      <c r="U61" s="89"/>
      <c r="V61" s="81"/>
      <c r="X61" s="90"/>
      <c r="Y61" s="83"/>
      <c r="Z61" s="83"/>
      <c r="AA61" s="83"/>
      <c r="AT61" s="84"/>
    </row>
    <row r="62" spans="1:75" s="76" customFormat="1" ht="62.25" thickBot="1">
      <c r="A62" s="75"/>
      <c r="B62" s="75"/>
      <c r="E62" s="95"/>
      <c r="F62" s="10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7"/>
      <c r="T62" s="97"/>
      <c r="U62" s="98"/>
      <c r="V62" s="81"/>
      <c r="X62" s="90"/>
      <c r="Y62" s="83"/>
      <c r="Z62" s="83"/>
      <c r="AA62" s="83"/>
      <c r="AT62" s="84"/>
    </row>
    <row r="63" spans="1:75" ht="62.25" thickBot="1">
      <c r="A63" s="75"/>
      <c r="B63" s="75"/>
      <c r="C63" s="76"/>
      <c r="D63" s="76"/>
      <c r="E63" s="76"/>
      <c r="F63" s="107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90"/>
      <c r="Y63" s="83"/>
      <c r="Z63" s="83"/>
      <c r="AA63" s="83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84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5"/>
      <c r="BS63" s="75"/>
      <c r="BT63" s="76"/>
      <c r="BU63" s="76"/>
      <c r="BV63" s="76"/>
      <c r="BW63" s="99"/>
    </row>
    <row r="64" spans="1:75" s="76" customFormat="1" ht="69" customHeight="1">
      <c r="A64" s="75"/>
      <c r="B64" s="75"/>
      <c r="E64" s="77" t="s">
        <v>6</v>
      </c>
      <c r="F64" s="102">
        <f>zapis!$R$7</f>
        <v>0</v>
      </c>
      <c r="G64" s="78"/>
      <c r="H64" s="79" t="s">
        <v>50</v>
      </c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 t="s">
        <v>51</v>
      </c>
      <c r="U64" s="80">
        <v>4</v>
      </c>
      <c r="V64" s="81"/>
      <c r="X64" s="82" t="str">
        <f>T66</f>
        <v/>
      </c>
      <c r="Y64" s="82" t="str">
        <f>T69</f>
        <v/>
      </c>
      <c r="Z64" s="83"/>
      <c r="AA64" s="83" t="str">
        <f>CONCATENATE("Tbl.: ",F66,"   H: ",F69,"   D: ",F68)</f>
        <v xml:space="preserve">Tbl.:    H: 0   D: </v>
      </c>
      <c r="AC64" s="76" t="s">
        <v>52</v>
      </c>
      <c r="AT64" s="84" t="e">
        <f>CONCATENATE(AL66,",",AM66,",",AN66,",",AO66,",",AP66,",",AQ66,",",AR66)</f>
        <v>#VALUE!</v>
      </c>
    </row>
    <row r="65" spans="1:46" s="76" customFormat="1" ht="61.5">
      <c r="A65" s="75"/>
      <c r="B65" s="75"/>
      <c r="E65" s="85" t="s">
        <v>7</v>
      </c>
      <c r="F65" s="100">
        <f>zapis!$R$9</f>
        <v>0</v>
      </c>
      <c r="G65" s="86" t="s">
        <v>53</v>
      </c>
      <c r="H65" s="87" t="s">
        <v>54</v>
      </c>
      <c r="I65" s="81"/>
      <c r="J65" s="81"/>
      <c r="K65" s="81"/>
      <c r="L65" s="81"/>
      <c r="M65" s="86"/>
      <c r="N65" s="88">
        <v>1</v>
      </c>
      <c r="O65" s="88">
        <v>2</v>
      </c>
      <c r="P65" s="88">
        <v>3</v>
      </c>
      <c r="Q65" s="88">
        <v>4</v>
      </c>
      <c r="R65" s="88">
        <v>5</v>
      </c>
      <c r="S65" s="81"/>
      <c r="T65" s="88" t="s">
        <v>55</v>
      </c>
      <c r="U65" s="89"/>
      <c r="V65" s="81"/>
      <c r="X65" s="90"/>
      <c r="Y65" s="83"/>
      <c r="Z65" s="83"/>
      <c r="AA65" s="83"/>
      <c r="AC65" s="76" t="s">
        <v>56</v>
      </c>
      <c r="AT65" s="84" t="e">
        <f>CONCATENATE(AL67,",",AM67,",",AN67,",",AO67,",",AP67,",",AQ67,",",AR67)</f>
        <v>#VALUE!</v>
      </c>
    </row>
    <row r="66" spans="1:46" s="76" customFormat="1" ht="61.5">
      <c r="A66" s="75"/>
      <c r="B66" s="75"/>
      <c r="E66" s="85"/>
      <c r="F66" s="100"/>
      <c r="G66" s="302"/>
      <c r="H66" s="293"/>
      <c r="I66" s="294">
        <f>VLOOKUP(F71,zapis!$A$15:$Q$24,16,0)</f>
        <v>0</v>
      </c>
      <c r="J66" s="295"/>
      <c r="K66" s="295"/>
      <c r="L66" s="296"/>
      <c r="M66" s="304"/>
      <c r="N66" s="300" t="s">
        <v>44</v>
      </c>
      <c r="O66" s="300" t="s">
        <v>44</v>
      </c>
      <c r="P66" s="300" t="s">
        <v>44</v>
      </c>
      <c r="Q66" s="300" t="s">
        <v>44</v>
      </c>
      <c r="R66" s="300" t="s">
        <v>44</v>
      </c>
      <c r="S66" s="81"/>
      <c r="T66" s="305" t="str">
        <f>IF(N66="w",3,IF(N69="w","x",IF(SUM(AD66:AJ67)=0,"",SUM(AD66:AJ66))))</f>
        <v/>
      </c>
      <c r="U66" s="89"/>
      <c r="V66" s="81"/>
      <c r="X66" s="90"/>
      <c r="Y66" s="83"/>
      <c r="Z66" s="83"/>
      <c r="AA66" s="83"/>
      <c r="AC66" s="76">
        <f>A66</f>
        <v>0</v>
      </c>
      <c r="AD66" s="91">
        <f>IF(N66&gt;N69,1,0)</f>
        <v>0</v>
      </c>
      <c r="AE66" s="91">
        <f>IF(O66&gt;O69,1,0)</f>
        <v>0</v>
      </c>
      <c r="AF66" s="91">
        <f>IF(P66&gt;P69,1,0)</f>
        <v>0</v>
      </c>
      <c r="AG66" s="91">
        <f>IF(Q66&gt;Q69,1,0)</f>
        <v>0</v>
      </c>
      <c r="AH66" s="91">
        <f>IF(R66&gt;R69,1,0)</f>
        <v>0</v>
      </c>
      <c r="AI66" s="91"/>
      <c r="AJ66" s="91"/>
      <c r="AL66" s="91" t="e">
        <f>IF(ISBLANK(N66)=TRUE,"",IF(AD66=1,N69,-N66))</f>
        <v>#VALUE!</v>
      </c>
      <c r="AM66" s="91" t="e">
        <f>IF(ISBLANK(O66)=TRUE,"",IF(AE66=1,O69,-O66))</f>
        <v>#VALUE!</v>
      </c>
      <c r="AN66" s="91" t="e">
        <f>IF(ISBLANK(P66)=TRUE,"",IF(AF66=1,P69,-P66))</f>
        <v>#VALUE!</v>
      </c>
      <c r="AO66" s="91" t="e">
        <f>IF(ISBLANK(Q66)=TRUE,"",IF(AG66=1,Q69,-Q66))</f>
        <v>#VALUE!</v>
      </c>
      <c r="AP66" s="91" t="e">
        <f>IF(ISBLANK(R66)=TRUE,"",IF(AH66=1,R69,-R66))</f>
        <v>#VALUE!</v>
      </c>
      <c r="AQ66" s="91"/>
      <c r="AR66" s="91"/>
      <c r="AT66" s="84"/>
    </row>
    <row r="67" spans="1:46" s="76" customFormat="1" ht="61.5">
      <c r="A67" s="75"/>
      <c r="B67" s="75"/>
      <c r="E67" s="85" t="s">
        <v>62</v>
      </c>
      <c r="F67" s="100">
        <f>zapis!$U$13</f>
        <v>0</v>
      </c>
      <c r="G67" s="303"/>
      <c r="H67" s="293"/>
      <c r="I67" s="297"/>
      <c r="J67" s="298"/>
      <c r="K67" s="298"/>
      <c r="L67" s="299"/>
      <c r="M67" s="304"/>
      <c r="N67" s="301"/>
      <c r="O67" s="301"/>
      <c r="P67" s="301"/>
      <c r="Q67" s="301"/>
      <c r="R67" s="301"/>
      <c r="S67" s="81"/>
      <c r="T67" s="305"/>
      <c r="U67" s="89"/>
      <c r="V67" s="81"/>
      <c r="X67" s="90"/>
      <c r="Y67" s="83"/>
      <c r="Z67" s="83"/>
      <c r="AA67" s="83"/>
      <c r="AC67" s="76">
        <f>A69</f>
        <v>0</v>
      </c>
      <c r="AD67" s="91">
        <f>IF(N69&gt;N66,1,0)</f>
        <v>0</v>
      </c>
      <c r="AE67" s="91">
        <f>IF(O69&gt;O66,1,0)</f>
        <v>0</v>
      </c>
      <c r="AF67" s="91">
        <f>IF(P69&gt;P66,1,0)</f>
        <v>0</v>
      </c>
      <c r="AG67" s="91">
        <f>IF(Q69&gt;Q66,1,0)</f>
        <v>0</v>
      </c>
      <c r="AH67" s="91">
        <f>IF(R69&gt;R66,1,0)</f>
        <v>0</v>
      </c>
      <c r="AI67" s="91"/>
      <c r="AJ67" s="91"/>
      <c r="AL67" s="91" t="e">
        <f>IF(ISBLANK(N69)=TRUE,"",IF(AD67=1,N66,-N69))</f>
        <v>#VALUE!</v>
      </c>
      <c r="AM67" s="91" t="e">
        <f>IF(ISBLANK(O69)=TRUE,"",IF(AE67=1,O66,-O69))</f>
        <v>#VALUE!</v>
      </c>
      <c r="AN67" s="91" t="e">
        <f>IF(ISBLANK(P69)=TRUE,"",IF(AF67=1,P66,-P69))</f>
        <v>#VALUE!</v>
      </c>
      <c r="AO67" s="91" t="e">
        <f>IF(ISBLANK(Q69)=TRUE,"",IF(AG67=1,Q66,-Q69))</f>
        <v>#VALUE!</v>
      </c>
      <c r="AP67" s="91" t="e">
        <f>IF(ISBLANK(R69)=TRUE,"",IF(AH67=1,R66,-R69))</f>
        <v>#VALUE!</v>
      </c>
      <c r="AQ67" s="91"/>
      <c r="AR67" s="91"/>
      <c r="AT67" s="84"/>
    </row>
    <row r="68" spans="1:46" s="76" customFormat="1" ht="61.5">
      <c r="A68" s="75"/>
      <c r="B68" s="75"/>
      <c r="E68" s="85"/>
      <c r="F68" s="103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9"/>
      <c r="V68" s="81"/>
      <c r="X68" s="90"/>
      <c r="Y68" s="83"/>
      <c r="Z68" s="83"/>
      <c r="AA68" s="83"/>
      <c r="AT68" s="84"/>
    </row>
    <row r="69" spans="1:46" s="76" customFormat="1" ht="61.5">
      <c r="A69" s="75"/>
      <c r="B69" s="75"/>
      <c r="E69" s="85" t="s">
        <v>63</v>
      </c>
      <c r="F69" s="100">
        <f>zapis!$W$13</f>
        <v>0</v>
      </c>
      <c r="G69" s="291"/>
      <c r="H69" s="293"/>
      <c r="I69" s="294">
        <f>VLOOKUP(F71,zapis!$A$15:$Q$24,17,0)</f>
        <v>0</v>
      </c>
      <c r="J69" s="295"/>
      <c r="K69" s="295"/>
      <c r="L69" s="296"/>
      <c r="M69" s="81"/>
      <c r="N69" s="300" t="s">
        <v>44</v>
      </c>
      <c r="O69" s="300" t="s">
        <v>44</v>
      </c>
      <c r="P69" s="300" t="s">
        <v>44</v>
      </c>
      <c r="Q69" s="300" t="s">
        <v>44</v>
      </c>
      <c r="R69" s="300" t="s">
        <v>44</v>
      </c>
      <c r="S69" s="81"/>
      <c r="T69" s="305" t="str">
        <f>IF(N69="w",3,IF(N66="w","x",IF(SUM(AD66:AJ67)=0,"",SUM(AD67:AJ67))))</f>
        <v/>
      </c>
      <c r="U69" s="89"/>
      <c r="V69" s="81"/>
      <c r="X69" s="90"/>
      <c r="Y69" s="83"/>
      <c r="Z69" s="83"/>
      <c r="AA69" s="83"/>
      <c r="AT69" s="84"/>
    </row>
    <row r="70" spans="1:46" s="76" customFormat="1" ht="61.5">
      <c r="B70" s="75"/>
      <c r="E70" s="92"/>
      <c r="F70" s="104"/>
      <c r="G70" s="292"/>
      <c r="H70" s="293"/>
      <c r="I70" s="297"/>
      <c r="J70" s="298"/>
      <c r="K70" s="298"/>
      <c r="L70" s="299"/>
      <c r="M70" s="81"/>
      <c r="N70" s="301"/>
      <c r="O70" s="301"/>
      <c r="P70" s="301"/>
      <c r="Q70" s="301"/>
      <c r="R70" s="301"/>
      <c r="S70" s="81"/>
      <c r="T70" s="305"/>
      <c r="U70" s="89"/>
      <c r="V70" s="81"/>
      <c r="X70" s="90"/>
      <c r="Y70" s="83"/>
      <c r="Z70" s="83"/>
      <c r="AA70" s="83"/>
      <c r="AT70" s="84"/>
    </row>
    <row r="71" spans="1:46" s="76" customFormat="1" ht="61.5">
      <c r="A71" s="75"/>
      <c r="B71" s="75"/>
      <c r="E71" s="85" t="s">
        <v>58</v>
      </c>
      <c r="F71" s="100" t="str">
        <f>zapis!A18</f>
        <v>A - Y</v>
      </c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9"/>
      <c r="V71" s="81"/>
      <c r="X71" s="90"/>
      <c r="Y71" s="83"/>
      <c r="Z71" s="83"/>
      <c r="AA71" s="83"/>
      <c r="AT71" s="84"/>
    </row>
    <row r="72" spans="1:46" s="76" customFormat="1" ht="61.5">
      <c r="A72" s="75"/>
      <c r="B72" s="75"/>
      <c r="E72" s="92"/>
      <c r="F72" s="104"/>
      <c r="G72" s="81"/>
      <c r="H72" s="81"/>
      <c r="I72" s="81" t="s">
        <v>15</v>
      </c>
      <c r="J72" s="81"/>
      <c r="K72" s="81"/>
      <c r="L72" s="81"/>
      <c r="M72" s="81"/>
      <c r="N72" s="93"/>
      <c r="O72" s="88"/>
      <c r="P72" s="88" t="s">
        <v>57</v>
      </c>
      <c r="Q72" s="88"/>
      <c r="R72" s="88"/>
      <c r="S72" s="81"/>
      <c r="T72" s="81"/>
      <c r="U72" s="89"/>
      <c r="V72" s="81"/>
      <c r="X72" s="90"/>
      <c r="Y72" s="83"/>
      <c r="Z72" s="83"/>
      <c r="AA72" s="83"/>
      <c r="AT72" s="84"/>
    </row>
    <row r="73" spans="1:46" s="76" customFormat="1" ht="61.5">
      <c r="A73" s="75"/>
      <c r="B73" s="75"/>
      <c r="E73" s="85"/>
      <c r="F73" s="100"/>
      <c r="G73" s="81"/>
      <c r="H73" s="81"/>
      <c r="I73" s="293"/>
      <c r="J73" s="293"/>
      <c r="K73" s="293"/>
      <c r="L73" s="293"/>
      <c r="M73" s="81"/>
      <c r="N73" s="306" t="str">
        <f>IF(T69="x",I66,IF(T66="x",I69,IF(T66&gt;T69,I66,IF(T69&gt;T66,I69,""))))</f>
        <v/>
      </c>
      <c r="O73" s="307"/>
      <c r="P73" s="307"/>
      <c r="Q73" s="307"/>
      <c r="R73" s="307"/>
      <c r="S73" s="308"/>
      <c r="T73" s="81"/>
      <c r="U73" s="89"/>
      <c r="V73" s="81"/>
      <c r="X73" s="90"/>
      <c r="Y73" s="83"/>
      <c r="Z73" s="83"/>
      <c r="AA73" s="83"/>
      <c r="AT73" s="84"/>
    </row>
    <row r="74" spans="1:46" s="76" customFormat="1" ht="61.5">
      <c r="A74" s="75"/>
      <c r="B74" s="75"/>
      <c r="E74" s="92"/>
      <c r="F74" s="104"/>
      <c r="G74" s="81"/>
      <c r="H74" s="81"/>
      <c r="I74" s="293"/>
      <c r="J74" s="293"/>
      <c r="K74" s="293"/>
      <c r="L74" s="293"/>
      <c r="M74" s="81"/>
      <c r="N74" s="309"/>
      <c r="O74" s="310"/>
      <c r="P74" s="310"/>
      <c r="Q74" s="310"/>
      <c r="R74" s="310"/>
      <c r="S74" s="311"/>
      <c r="T74" s="81"/>
      <c r="U74" s="89"/>
      <c r="V74" s="81"/>
      <c r="X74" s="90"/>
      <c r="Y74" s="83"/>
      <c r="Z74" s="83"/>
      <c r="AA74" s="83"/>
      <c r="AT74" s="84"/>
    </row>
    <row r="75" spans="1:46" s="76" customFormat="1" ht="61.5">
      <c r="A75" s="75"/>
      <c r="B75" s="75"/>
      <c r="E75" s="92"/>
      <c r="F75" s="105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9"/>
      <c r="V75" s="81"/>
      <c r="X75" s="90"/>
      <c r="Y75" s="83"/>
      <c r="Z75" s="83"/>
      <c r="AA75" s="83"/>
      <c r="AT75" s="84"/>
    </row>
    <row r="76" spans="1:46" s="76" customFormat="1" ht="61.5">
      <c r="A76" s="75"/>
      <c r="B76" s="75"/>
      <c r="E76" s="92"/>
      <c r="F76" s="104"/>
      <c r="G76" s="81"/>
      <c r="H76" s="81" t="s">
        <v>59</v>
      </c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9"/>
      <c r="V76" s="81"/>
      <c r="X76" s="90"/>
      <c r="Y76" s="83"/>
      <c r="Z76" s="83"/>
      <c r="AA76" s="83"/>
      <c r="AT76" s="84"/>
    </row>
    <row r="77" spans="1:46" s="76" customFormat="1" ht="61.5">
      <c r="A77" s="75"/>
      <c r="B77" s="75"/>
      <c r="E77" s="92"/>
      <c r="F77" s="104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9"/>
      <c r="V77" s="81"/>
      <c r="X77" s="90"/>
      <c r="Y77" s="83"/>
      <c r="Z77" s="83"/>
      <c r="AA77" s="83"/>
      <c r="AT77" s="84"/>
    </row>
    <row r="78" spans="1:46" s="76" customFormat="1" ht="61.5">
      <c r="A78" s="75"/>
      <c r="B78" s="75"/>
      <c r="E78" s="92"/>
      <c r="F78" s="104"/>
      <c r="G78" s="81"/>
      <c r="H78" s="81"/>
      <c r="I78" s="312">
        <f>I66</f>
        <v>0</v>
      </c>
      <c r="J78" s="312"/>
      <c r="K78" s="312"/>
      <c r="L78" s="312"/>
      <c r="M78" s="81"/>
      <c r="N78" s="81"/>
      <c r="O78" s="81"/>
      <c r="P78" s="312">
        <f>I69</f>
        <v>0</v>
      </c>
      <c r="Q78" s="312"/>
      <c r="R78" s="312"/>
      <c r="S78" s="312"/>
      <c r="T78" s="81"/>
      <c r="U78" s="89"/>
      <c r="V78" s="81"/>
      <c r="X78" s="90"/>
      <c r="Y78" s="83"/>
      <c r="Z78" s="83"/>
      <c r="AA78" s="83"/>
      <c r="AT78" s="84"/>
    </row>
    <row r="79" spans="1:46" s="76" customFormat="1" ht="61.5">
      <c r="A79" s="75"/>
      <c r="B79" s="75"/>
      <c r="E79" s="85"/>
      <c r="F79" s="100"/>
      <c r="G79" s="81"/>
      <c r="H79" s="94" t="s">
        <v>60</v>
      </c>
      <c r="I79" s="313"/>
      <c r="J79" s="314"/>
      <c r="K79" s="314"/>
      <c r="L79" s="315"/>
      <c r="M79" s="81"/>
      <c r="N79" s="81"/>
      <c r="O79" s="94" t="s">
        <v>60</v>
      </c>
      <c r="P79" s="293"/>
      <c r="Q79" s="293"/>
      <c r="R79" s="293"/>
      <c r="S79" s="293"/>
      <c r="T79" s="81"/>
      <c r="U79" s="89"/>
      <c r="V79" s="81"/>
      <c r="X79" s="90"/>
      <c r="Y79" s="83"/>
      <c r="Z79" s="83"/>
      <c r="AA79" s="83"/>
      <c r="AT79" s="84"/>
    </row>
    <row r="80" spans="1:46" s="76" customFormat="1" ht="61.5">
      <c r="A80" s="75"/>
      <c r="B80" s="75"/>
      <c r="E80" s="85"/>
      <c r="F80" s="100"/>
      <c r="G80" s="81"/>
      <c r="H80" s="94" t="s">
        <v>61</v>
      </c>
      <c r="I80" s="293"/>
      <c r="J80" s="293"/>
      <c r="K80" s="293"/>
      <c r="L80" s="293"/>
      <c r="M80" s="81"/>
      <c r="N80" s="81"/>
      <c r="O80" s="94" t="s">
        <v>61</v>
      </c>
      <c r="P80" s="293"/>
      <c r="Q80" s="293"/>
      <c r="R80" s="293"/>
      <c r="S80" s="293"/>
      <c r="T80" s="81"/>
      <c r="U80" s="89"/>
      <c r="V80" s="81"/>
      <c r="X80" s="90"/>
      <c r="Y80" s="83"/>
      <c r="Z80" s="83"/>
      <c r="AA80" s="83"/>
      <c r="AT80" s="84"/>
    </row>
    <row r="81" spans="1:75" s="76" customFormat="1" ht="61.5">
      <c r="A81" s="75"/>
      <c r="B81" s="75"/>
      <c r="E81" s="85"/>
      <c r="F81" s="100"/>
      <c r="G81" s="81"/>
      <c r="H81" s="94" t="s">
        <v>61</v>
      </c>
      <c r="I81" s="293"/>
      <c r="J81" s="293"/>
      <c r="K81" s="293"/>
      <c r="L81" s="293"/>
      <c r="M81" s="81"/>
      <c r="N81" s="81"/>
      <c r="O81" s="94" t="s">
        <v>61</v>
      </c>
      <c r="P81" s="293"/>
      <c r="Q81" s="293"/>
      <c r="R81" s="293"/>
      <c r="S81" s="293"/>
      <c r="T81" s="81"/>
      <c r="U81" s="89"/>
      <c r="V81" s="81"/>
      <c r="X81" s="90"/>
      <c r="Y81" s="83"/>
      <c r="Z81" s="83"/>
      <c r="AA81" s="83"/>
      <c r="AT81" s="84"/>
    </row>
    <row r="82" spans="1:75" s="76" customFormat="1" ht="62.25" thickBot="1">
      <c r="A82" s="75"/>
      <c r="B82" s="75"/>
      <c r="E82" s="95"/>
      <c r="F82" s="10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7"/>
      <c r="T82" s="97"/>
      <c r="U82" s="98"/>
      <c r="V82" s="81"/>
      <c r="X82" s="90"/>
      <c r="Y82" s="83"/>
      <c r="Z82" s="83"/>
      <c r="AA82" s="83"/>
      <c r="AT82" s="84"/>
    </row>
    <row r="83" spans="1:75" ht="62.25" thickBot="1">
      <c r="A83" s="75"/>
      <c r="B83" s="75"/>
      <c r="C83" s="76"/>
      <c r="D83" s="76"/>
      <c r="E83" s="76"/>
      <c r="F83" s="107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90"/>
      <c r="Y83" s="83"/>
      <c r="Z83" s="83"/>
      <c r="AA83" s="83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84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5"/>
      <c r="BS83" s="75"/>
      <c r="BT83" s="76"/>
      <c r="BU83" s="76"/>
      <c r="BV83" s="76"/>
      <c r="BW83" s="99"/>
    </row>
    <row r="84" spans="1:75" s="76" customFormat="1" ht="69" customHeight="1">
      <c r="A84" s="75"/>
      <c r="B84" s="75"/>
      <c r="E84" s="77" t="s">
        <v>6</v>
      </c>
      <c r="F84" s="102">
        <f>zapis!$R$7</f>
        <v>0</v>
      </c>
      <c r="G84" s="78"/>
      <c r="H84" s="79" t="s">
        <v>50</v>
      </c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 t="s">
        <v>51</v>
      </c>
      <c r="U84" s="80">
        <v>5</v>
      </c>
      <c r="V84" s="81"/>
      <c r="X84" s="82" t="str">
        <f>T86</f>
        <v/>
      </c>
      <c r="Y84" s="82" t="str">
        <f>T89</f>
        <v/>
      </c>
      <c r="Z84" s="83"/>
      <c r="AA84" s="83" t="str">
        <f>CONCATENATE("Tbl.: ",F86,"   H: ",F89,"   D: ",F88)</f>
        <v xml:space="preserve">Tbl.:    H: 0   D: </v>
      </c>
      <c r="AC84" s="76" t="s">
        <v>52</v>
      </c>
      <c r="AT84" s="84" t="e">
        <f>CONCATENATE(AL86,",",AM86,",",AN86,",",AO86,",",AP86,",",AQ86,",",AR86)</f>
        <v>#VALUE!</v>
      </c>
    </row>
    <row r="85" spans="1:75" s="76" customFormat="1" ht="61.5">
      <c r="A85" s="75"/>
      <c r="B85" s="75"/>
      <c r="E85" s="85" t="s">
        <v>7</v>
      </c>
      <c r="F85" s="100">
        <f>zapis!$R$9</f>
        <v>0</v>
      </c>
      <c r="G85" s="86" t="s">
        <v>53</v>
      </c>
      <c r="H85" s="87" t="s">
        <v>54</v>
      </c>
      <c r="I85" s="81"/>
      <c r="J85" s="81"/>
      <c r="K85" s="81"/>
      <c r="L85" s="81"/>
      <c r="M85" s="86"/>
      <c r="N85" s="88">
        <v>1</v>
      </c>
      <c r="O85" s="88">
        <v>2</v>
      </c>
      <c r="P85" s="88">
        <v>3</v>
      </c>
      <c r="Q85" s="88">
        <v>4</v>
      </c>
      <c r="R85" s="88">
        <v>5</v>
      </c>
      <c r="S85" s="81"/>
      <c r="T85" s="88" t="s">
        <v>55</v>
      </c>
      <c r="U85" s="89"/>
      <c r="V85" s="81"/>
      <c r="X85" s="90"/>
      <c r="Y85" s="83"/>
      <c r="Z85" s="83"/>
      <c r="AA85" s="83"/>
      <c r="AC85" s="76" t="s">
        <v>56</v>
      </c>
      <c r="AT85" s="84" t="e">
        <f>CONCATENATE(AL87,",",AM87,",",AN87,",",AO87,",",AP87,",",AQ87,",",AR87)</f>
        <v>#VALUE!</v>
      </c>
    </row>
    <row r="86" spans="1:75" s="76" customFormat="1" ht="61.5">
      <c r="A86" s="75"/>
      <c r="B86" s="75"/>
      <c r="E86" s="85"/>
      <c r="F86" s="100"/>
      <c r="G86" s="316"/>
      <c r="H86" s="318"/>
      <c r="I86" s="294">
        <f>VLOOKUP(F91,zapis!$A$15:$Q$24,16,0)</f>
        <v>0</v>
      </c>
      <c r="J86" s="295"/>
      <c r="K86" s="295"/>
      <c r="L86" s="296"/>
      <c r="M86" s="304"/>
      <c r="N86" s="300" t="s">
        <v>44</v>
      </c>
      <c r="O86" s="300" t="s">
        <v>44</v>
      </c>
      <c r="P86" s="300" t="s">
        <v>44</v>
      </c>
      <c r="Q86" s="300" t="s">
        <v>44</v>
      </c>
      <c r="R86" s="300" t="s">
        <v>44</v>
      </c>
      <c r="S86" s="81"/>
      <c r="T86" s="300" t="str">
        <f>IF(N86="w",3,IF(N89="w","x",IF(SUM(AD86:AJ87)=0,"",SUM(AD86:AJ86))))</f>
        <v/>
      </c>
      <c r="U86" s="89"/>
      <c r="V86" s="81"/>
      <c r="X86" s="90"/>
      <c r="Y86" s="83"/>
      <c r="Z86" s="83"/>
      <c r="AA86" s="83"/>
      <c r="AC86" s="76">
        <f>A86</f>
        <v>0</v>
      </c>
      <c r="AD86" s="91">
        <f>IF(N86&gt;N89,1,0)</f>
        <v>0</v>
      </c>
      <c r="AE86" s="91">
        <f>IF(O86&gt;O89,1,0)</f>
        <v>0</v>
      </c>
      <c r="AF86" s="91">
        <f>IF(P86&gt;P89,1,0)</f>
        <v>0</v>
      </c>
      <c r="AG86" s="91">
        <f>IF(Q86&gt;Q89,1,0)</f>
        <v>0</v>
      </c>
      <c r="AH86" s="91">
        <f>IF(R86&gt;R89,1,0)</f>
        <v>0</v>
      </c>
      <c r="AI86" s="91"/>
      <c r="AJ86" s="91"/>
      <c r="AL86" s="91" t="e">
        <f>IF(ISBLANK(N86)=TRUE,"",IF(AD86=1,N89,-N86))</f>
        <v>#VALUE!</v>
      </c>
      <c r="AM86" s="91" t="e">
        <f>IF(ISBLANK(O86)=TRUE,"",IF(AE86=1,O89,-O86))</f>
        <v>#VALUE!</v>
      </c>
      <c r="AN86" s="91" t="e">
        <f>IF(ISBLANK(P86)=TRUE,"",IF(AF86=1,P89,-P86))</f>
        <v>#VALUE!</v>
      </c>
      <c r="AO86" s="91" t="e">
        <f>IF(ISBLANK(Q86)=TRUE,"",IF(AG86=1,Q89,-Q86))</f>
        <v>#VALUE!</v>
      </c>
      <c r="AP86" s="91" t="e">
        <f>IF(ISBLANK(R86)=TRUE,"",IF(AH86=1,R89,-R86))</f>
        <v>#VALUE!</v>
      </c>
      <c r="AQ86" s="91"/>
      <c r="AR86" s="91"/>
      <c r="AT86" s="84"/>
    </row>
    <row r="87" spans="1:75" s="76" customFormat="1" ht="61.5">
      <c r="A87" s="75"/>
      <c r="B87" s="75"/>
      <c r="E87" s="85" t="s">
        <v>62</v>
      </c>
      <c r="F87" s="100">
        <f>zapis!$U$13</f>
        <v>0</v>
      </c>
      <c r="G87" s="317"/>
      <c r="H87" s="319"/>
      <c r="I87" s="297"/>
      <c r="J87" s="298"/>
      <c r="K87" s="298"/>
      <c r="L87" s="299"/>
      <c r="M87" s="304"/>
      <c r="N87" s="301"/>
      <c r="O87" s="301"/>
      <c r="P87" s="301"/>
      <c r="Q87" s="301"/>
      <c r="R87" s="301"/>
      <c r="S87" s="81"/>
      <c r="T87" s="301"/>
      <c r="U87" s="89"/>
      <c r="V87" s="81"/>
      <c r="X87" s="90"/>
      <c r="Y87" s="83"/>
      <c r="Z87" s="83"/>
      <c r="AA87" s="83"/>
      <c r="AC87" s="76">
        <f>A89</f>
        <v>0</v>
      </c>
      <c r="AD87" s="91">
        <f>IF(N89&gt;N86,1,0)</f>
        <v>0</v>
      </c>
      <c r="AE87" s="91">
        <f>IF(O89&gt;O86,1,0)</f>
        <v>0</v>
      </c>
      <c r="AF87" s="91">
        <f>IF(P89&gt;P86,1,0)</f>
        <v>0</v>
      </c>
      <c r="AG87" s="91">
        <f>IF(Q89&gt;Q86,1,0)</f>
        <v>0</v>
      </c>
      <c r="AH87" s="91">
        <f>IF(R89&gt;R86,1,0)</f>
        <v>0</v>
      </c>
      <c r="AI87" s="91"/>
      <c r="AJ87" s="91"/>
      <c r="AL87" s="91" t="e">
        <f>IF(ISBLANK(N89)=TRUE,"",IF(AD87=1,N86,-N89))</f>
        <v>#VALUE!</v>
      </c>
      <c r="AM87" s="91" t="e">
        <f>IF(ISBLANK(O89)=TRUE,"",IF(AE87=1,O86,-O89))</f>
        <v>#VALUE!</v>
      </c>
      <c r="AN87" s="91" t="e">
        <f>IF(ISBLANK(P89)=TRUE,"",IF(AF87=1,P86,-P89))</f>
        <v>#VALUE!</v>
      </c>
      <c r="AO87" s="91" t="e">
        <f>IF(ISBLANK(Q89)=TRUE,"",IF(AG87=1,Q86,-Q89))</f>
        <v>#VALUE!</v>
      </c>
      <c r="AP87" s="91" t="e">
        <f>IF(ISBLANK(R89)=TRUE,"",IF(AH87=1,R86,-R89))</f>
        <v>#VALUE!</v>
      </c>
      <c r="AQ87" s="91"/>
      <c r="AR87" s="91"/>
      <c r="AT87" s="84"/>
    </row>
    <row r="88" spans="1:75" s="76" customFormat="1" ht="61.5">
      <c r="A88" s="75"/>
      <c r="B88" s="75"/>
      <c r="E88" s="85"/>
      <c r="F88" s="103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9"/>
      <c r="V88" s="81"/>
      <c r="X88" s="90"/>
      <c r="Y88" s="83"/>
      <c r="Z88" s="83"/>
      <c r="AA88" s="83"/>
      <c r="AT88" s="84"/>
    </row>
    <row r="89" spans="1:75" s="76" customFormat="1" ht="61.5">
      <c r="A89" s="75"/>
      <c r="B89" s="75"/>
      <c r="E89" s="85" t="s">
        <v>63</v>
      </c>
      <c r="F89" s="100">
        <f>zapis!$W$13</f>
        <v>0</v>
      </c>
      <c r="G89" s="316"/>
      <c r="H89" s="318"/>
      <c r="I89" s="294">
        <f>VLOOKUP(F91,zapis!$A$15:$Q$24,17,0)</f>
        <v>0</v>
      </c>
      <c r="J89" s="295"/>
      <c r="K89" s="295"/>
      <c r="L89" s="296"/>
      <c r="M89" s="81"/>
      <c r="N89" s="300" t="s">
        <v>44</v>
      </c>
      <c r="O89" s="300" t="s">
        <v>44</v>
      </c>
      <c r="P89" s="300" t="s">
        <v>44</v>
      </c>
      <c r="Q89" s="300" t="s">
        <v>44</v>
      </c>
      <c r="R89" s="300" t="s">
        <v>44</v>
      </c>
      <c r="S89" s="81"/>
      <c r="T89" s="300" t="str">
        <f>IF(N89="w",3,IF(N86="w","x",IF(SUM(AD86:AJ87)=0,"",SUM(AD87:AJ87))))</f>
        <v/>
      </c>
      <c r="U89" s="89"/>
      <c r="V89" s="81"/>
      <c r="X89" s="90"/>
      <c r="Y89" s="83"/>
      <c r="Z89" s="83"/>
      <c r="AA89" s="83"/>
      <c r="AT89" s="84"/>
    </row>
    <row r="90" spans="1:75" s="76" customFormat="1" ht="61.5">
      <c r="B90" s="75"/>
      <c r="E90" s="92"/>
      <c r="F90" s="104"/>
      <c r="G90" s="317"/>
      <c r="H90" s="319"/>
      <c r="I90" s="297"/>
      <c r="J90" s="298"/>
      <c r="K90" s="298"/>
      <c r="L90" s="299"/>
      <c r="M90" s="81"/>
      <c r="N90" s="301"/>
      <c r="O90" s="301"/>
      <c r="P90" s="301"/>
      <c r="Q90" s="301"/>
      <c r="R90" s="301"/>
      <c r="S90" s="81"/>
      <c r="T90" s="301"/>
      <c r="U90" s="89"/>
      <c r="V90" s="81"/>
      <c r="X90" s="90"/>
      <c r="Y90" s="83"/>
      <c r="Z90" s="83"/>
      <c r="AA90" s="83"/>
      <c r="AT90" s="84"/>
    </row>
    <row r="91" spans="1:75" s="76" customFormat="1" ht="61.5">
      <c r="A91" s="75"/>
      <c r="B91" s="75"/>
      <c r="E91" s="85" t="s">
        <v>58</v>
      </c>
      <c r="F91" s="100" t="str">
        <f>zapis!A19</f>
        <v>B - X</v>
      </c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9"/>
      <c r="V91" s="81"/>
      <c r="X91" s="90"/>
      <c r="Y91" s="83"/>
      <c r="Z91" s="83"/>
      <c r="AA91" s="83"/>
      <c r="AT91" s="84"/>
    </row>
    <row r="92" spans="1:75" s="76" customFormat="1" ht="61.5">
      <c r="A92" s="75"/>
      <c r="B92" s="75"/>
      <c r="E92" s="92"/>
      <c r="F92" s="104"/>
      <c r="G92" s="81"/>
      <c r="H92" s="81"/>
      <c r="I92" s="81" t="s">
        <v>15</v>
      </c>
      <c r="J92" s="81"/>
      <c r="K92" s="81"/>
      <c r="L92" s="81"/>
      <c r="M92" s="81"/>
      <c r="N92" s="93"/>
      <c r="O92" s="88"/>
      <c r="P92" s="88" t="s">
        <v>57</v>
      </c>
      <c r="Q92" s="88"/>
      <c r="R92" s="88"/>
      <c r="S92" s="81"/>
      <c r="T92" s="81"/>
      <c r="U92" s="89"/>
      <c r="V92" s="81"/>
      <c r="X92" s="90"/>
      <c r="Y92" s="83"/>
      <c r="Z92" s="83"/>
      <c r="AA92" s="83"/>
      <c r="AT92" s="84"/>
    </row>
    <row r="93" spans="1:75" s="76" customFormat="1" ht="61.5">
      <c r="A93" s="75"/>
      <c r="B93" s="75"/>
      <c r="E93" s="85"/>
      <c r="F93" s="100"/>
      <c r="G93" s="81"/>
      <c r="H93" s="81"/>
      <c r="I93" s="306"/>
      <c r="J93" s="307"/>
      <c r="K93" s="307"/>
      <c r="L93" s="320"/>
      <c r="M93" s="81"/>
      <c r="N93" s="306" t="str">
        <f>IF(T89="x",I86,IF(T86="x",I89,IF(T86&gt;T89,I86,IF(T89&gt;T86,I89,""))))</f>
        <v/>
      </c>
      <c r="O93" s="307"/>
      <c r="P93" s="307"/>
      <c r="Q93" s="307"/>
      <c r="R93" s="307"/>
      <c r="S93" s="320"/>
      <c r="T93" s="81"/>
      <c r="U93" s="89"/>
      <c r="V93" s="81"/>
      <c r="X93" s="90"/>
      <c r="Y93" s="83"/>
      <c r="Z93" s="83"/>
      <c r="AA93" s="83"/>
      <c r="AT93" s="84"/>
    </row>
    <row r="94" spans="1:75" s="76" customFormat="1" ht="61.5">
      <c r="A94" s="75"/>
      <c r="B94" s="75"/>
      <c r="E94" s="92"/>
      <c r="F94" s="104"/>
      <c r="G94" s="81"/>
      <c r="H94" s="81"/>
      <c r="I94" s="309"/>
      <c r="J94" s="310"/>
      <c r="K94" s="310"/>
      <c r="L94" s="321"/>
      <c r="M94" s="81"/>
      <c r="N94" s="309"/>
      <c r="O94" s="310"/>
      <c r="P94" s="310"/>
      <c r="Q94" s="310"/>
      <c r="R94" s="310"/>
      <c r="S94" s="321"/>
      <c r="T94" s="81"/>
      <c r="U94" s="89"/>
      <c r="V94" s="81"/>
      <c r="X94" s="90"/>
      <c r="Y94" s="83"/>
      <c r="Z94" s="83"/>
      <c r="AA94" s="83"/>
      <c r="AT94" s="84"/>
    </row>
    <row r="95" spans="1:75" s="76" customFormat="1" ht="61.5">
      <c r="A95" s="75"/>
      <c r="B95" s="75"/>
      <c r="E95" s="92"/>
      <c r="F95" s="105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9"/>
      <c r="V95" s="81"/>
      <c r="X95" s="90"/>
      <c r="Y95" s="83"/>
      <c r="Z95" s="83"/>
      <c r="AA95" s="83"/>
      <c r="AT95" s="84"/>
    </row>
    <row r="96" spans="1:75" s="76" customFormat="1" ht="61.5">
      <c r="A96" s="75"/>
      <c r="B96" s="75"/>
      <c r="E96" s="92"/>
      <c r="F96" s="104"/>
      <c r="G96" s="81"/>
      <c r="H96" s="81" t="s">
        <v>59</v>
      </c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9"/>
      <c r="V96" s="81"/>
      <c r="X96" s="90"/>
      <c r="Y96" s="83"/>
      <c r="Z96" s="83"/>
      <c r="AA96" s="83"/>
      <c r="AT96" s="84"/>
    </row>
    <row r="97" spans="1:75" s="76" customFormat="1" ht="61.5">
      <c r="A97" s="75"/>
      <c r="B97" s="75"/>
      <c r="E97" s="92"/>
      <c r="F97" s="104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9"/>
      <c r="V97" s="81"/>
      <c r="X97" s="90"/>
      <c r="Y97" s="83"/>
      <c r="Z97" s="83"/>
      <c r="AA97" s="83"/>
      <c r="AT97" s="84"/>
    </row>
    <row r="98" spans="1:75" s="76" customFormat="1" ht="61.5">
      <c r="A98" s="75"/>
      <c r="B98" s="75"/>
      <c r="E98" s="92"/>
      <c r="F98" s="104"/>
      <c r="G98" s="81"/>
      <c r="H98" s="81"/>
      <c r="I98" s="312">
        <f>I86</f>
        <v>0</v>
      </c>
      <c r="J98" s="312"/>
      <c r="K98" s="312"/>
      <c r="L98" s="312"/>
      <c r="M98" s="81"/>
      <c r="N98" s="81"/>
      <c r="O98" s="81"/>
      <c r="P98" s="312">
        <f>I89</f>
        <v>0</v>
      </c>
      <c r="Q98" s="312"/>
      <c r="R98" s="312"/>
      <c r="S98" s="312"/>
      <c r="T98" s="81"/>
      <c r="U98" s="89"/>
      <c r="V98" s="81"/>
      <c r="X98" s="90"/>
      <c r="Y98" s="83"/>
      <c r="Z98" s="83"/>
      <c r="AA98" s="83"/>
      <c r="AT98" s="84"/>
    </row>
    <row r="99" spans="1:75" s="76" customFormat="1" ht="61.5">
      <c r="A99" s="75"/>
      <c r="B99" s="75"/>
      <c r="E99" s="85"/>
      <c r="F99" s="100"/>
      <c r="G99" s="81"/>
      <c r="H99" s="94" t="s">
        <v>60</v>
      </c>
      <c r="I99" s="313"/>
      <c r="J99" s="314"/>
      <c r="K99" s="314"/>
      <c r="L99" s="315"/>
      <c r="M99" s="81"/>
      <c r="N99" s="81"/>
      <c r="O99" s="94" t="s">
        <v>60</v>
      </c>
      <c r="P99" s="313"/>
      <c r="Q99" s="314"/>
      <c r="R99" s="314"/>
      <c r="S99" s="315"/>
      <c r="T99" s="81"/>
      <c r="U99" s="89"/>
      <c r="V99" s="81"/>
      <c r="X99" s="90"/>
      <c r="Y99" s="83"/>
      <c r="Z99" s="83"/>
      <c r="AA99" s="83"/>
      <c r="AT99" s="84"/>
    </row>
    <row r="100" spans="1:75" s="76" customFormat="1" ht="61.5">
      <c r="A100" s="75"/>
      <c r="B100" s="75"/>
      <c r="E100" s="85"/>
      <c r="F100" s="100"/>
      <c r="G100" s="81"/>
      <c r="H100" s="94" t="s">
        <v>61</v>
      </c>
      <c r="I100" s="313"/>
      <c r="J100" s="314"/>
      <c r="K100" s="314"/>
      <c r="L100" s="315"/>
      <c r="M100" s="81"/>
      <c r="N100" s="81"/>
      <c r="O100" s="94" t="s">
        <v>61</v>
      </c>
      <c r="P100" s="313"/>
      <c r="Q100" s="314"/>
      <c r="R100" s="314"/>
      <c r="S100" s="315"/>
      <c r="T100" s="81"/>
      <c r="U100" s="89"/>
      <c r="V100" s="81"/>
      <c r="X100" s="90"/>
      <c r="Y100" s="83"/>
      <c r="Z100" s="83"/>
      <c r="AA100" s="83"/>
      <c r="AT100" s="84"/>
    </row>
    <row r="101" spans="1:75" s="76" customFormat="1" ht="61.5">
      <c r="A101" s="75"/>
      <c r="B101" s="75"/>
      <c r="E101" s="85"/>
      <c r="F101" s="100"/>
      <c r="G101" s="81"/>
      <c r="H101" s="94" t="s">
        <v>61</v>
      </c>
      <c r="I101" s="313"/>
      <c r="J101" s="314"/>
      <c r="K101" s="314"/>
      <c r="L101" s="315"/>
      <c r="M101" s="81"/>
      <c r="N101" s="81"/>
      <c r="O101" s="94" t="s">
        <v>61</v>
      </c>
      <c r="P101" s="313"/>
      <c r="Q101" s="314"/>
      <c r="R101" s="314"/>
      <c r="S101" s="315"/>
      <c r="T101" s="81"/>
      <c r="U101" s="89"/>
      <c r="V101" s="81"/>
      <c r="X101" s="90"/>
      <c r="Y101" s="83"/>
      <c r="Z101" s="83"/>
      <c r="AA101" s="83"/>
      <c r="AT101" s="84"/>
    </row>
    <row r="102" spans="1:75" s="76" customFormat="1" ht="62.25" thickBot="1">
      <c r="A102" s="75"/>
      <c r="B102" s="75"/>
      <c r="E102" s="95"/>
      <c r="F102" s="10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7"/>
      <c r="T102" s="97"/>
      <c r="U102" s="98"/>
      <c r="V102" s="81"/>
      <c r="X102" s="90"/>
      <c r="Y102" s="83"/>
      <c r="Z102" s="83"/>
      <c r="AA102" s="83"/>
      <c r="AT102" s="84"/>
    </row>
    <row r="103" spans="1:75" ht="61.5">
      <c r="A103" s="75"/>
      <c r="B103" s="75"/>
      <c r="C103" s="76"/>
      <c r="D103" s="76"/>
      <c r="E103" s="76"/>
      <c r="F103" s="107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90"/>
      <c r="Y103" s="83"/>
      <c r="Z103" s="83"/>
      <c r="AA103" s="83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84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6"/>
      <c r="BJ103" s="76"/>
      <c r="BK103" s="76"/>
      <c r="BL103" s="76"/>
      <c r="BM103" s="76"/>
      <c r="BN103" s="76"/>
      <c r="BO103" s="76"/>
      <c r="BP103" s="76"/>
      <c r="BQ103" s="76"/>
      <c r="BR103" s="75"/>
      <c r="BS103" s="75"/>
      <c r="BT103" s="76"/>
      <c r="BU103" s="76"/>
      <c r="BV103" s="76"/>
      <c r="BW103" s="99"/>
    </row>
  </sheetData>
  <mergeCells count="145">
    <mergeCell ref="I99:L99"/>
    <mergeCell ref="P99:S99"/>
    <mergeCell ref="I100:L100"/>
    <mergeCell ref="P100:S100"/>
    <mergeCell ref="I101:L101"/>
    <mergeCell ref="P101:S101"/>
    <mergeCell ref="Q89:Q90"/>
    <mergeCell ref="R89:R90"/>
    <mergeCell ref="T89:T90"/>
    <mergeCell ref="I93:L94"/>
    <mergeCell ref="N93:S94"/>
    <mergeCell ref="I98:L98"/>
    <mergeCell ref="P98:S98"/>
    <mergeCell ref="P86:P87"/>
    <mergeCell ref="Q86:Q87"/>
    <mergeCell ref="R86:R87"/>
    <mergeCell ref="T86:T87"/>
    <mergeCell ref="G89:G90"/>
    <mergeCell ref="H89:H90"/>
    <mergeCell ref="I89:L90"/>
    <mergeCell ref="N89:N90"/>
    <mergeCell ref="O89:O90"/>
    <mergeCell ref="P89:P90"/>
    <mergeCell ref="G86:G87"/>
    <mergeCell ref="H86:H87"/>
    <mergeCell ref="I86:L87"/>
    <mergeCell ref="M86:M87"/>
    <mergeCell ref="N86:N87"/>
    <mergeCell ref="O86:O87"/>
    <mergeCell ref="I79:L79"/>
    <mergeCell ref="P79:S79"/>
    <mergeCell ref="I80:L80"/>
    <mergeCell ref="P80:S80"/>
    <mergeCell ref="I81:L81"/>
    <mergeCell ref="P81:S81"/>
    <mergeCell ref="Q69:Q70"/>
    <mergeCell ref="R69:R70"/>
    <mergeCell ref="T69:T70"/>
    <mergeCell ref="I73:L74"/>
    <mergeCell ref="N73:S74"/>
    <mergeCell ref="I78:L78"/>
    <mergeCell ref="P78:S78"/>
    <mergeCell ref="P66:P67"/>
    <mergeCell ref="Q66:Q67"/>
    <mergeCell ref="R66:R67"/>
    <mergeCell ref="T66:T67"/>
    <mergeCell ref="G69:G70"/>
    <mergeCell ref="H69:H70"/>
    <mergeCell ref="I69:L70"/>
    <mergeCell ref="N69:N70"/>
    <mergeCell ref="O69:O70"/>
    <mergeCell ref="P69:P70"/>
    <mergeCell ref="G66:G67"/>
    <mergeCell ref="H66:H67"/>
    <mergeCell ref="I66:L67"/>
    <mergeCell ref="M66:M67"/>
    <mergeCell ref="N66:N67"/>
    <mergeCell ref="O66:O67"/>
    <mergeCell ref="I59:L59"/>
    <mergeCell ref="P59:S59"/>
    <mergeCell ref="I60:L60"/>
    <mergeCell ref="P60:S60"/>
    <mergeCell ref="I61:L61"/>
    <mergeCell ref="P61:S61"/>
    <mergeCell ref="Q49:Q50"/>
    <mergeCell ref="R49:R50"/>
    <mergeCell ref="T49:T50"/>
    <mergeCell ref="I53:L54"/>
    <mergeCell ref="N53:S54"/>
    <mergeCell ref="I58:L58"/>
    <mergeCell ref="P58:S58"/>
    <mergeCell ref="P46:P47"/>
    <mergeCell ref="Q46:Q47"/>
    <mergeCell ref="R46:R47"/>
    <mergeCell ref="T46:T47"/>
    <mergeCell ref="G49:G50"/>
    <mergeCell ref="H49:H50"/>
    <mergeCell ref="I49:L50"/>
    <mergeCell ref="N49:N50"/>
    <mergeCell ref="O49:O50"/>
    <mergeCell ref="P49:P50"/>
    <mergeCell ref="G46:G47"/>
    <mergeCell ref="H46:H47"/>
    <mergeCell ref="I46:L47"/>
    <mergeCell ref="M46:M47"/>
    <mergeCell ref="N46:N47"/>
    <mergeCell ref="O46:O47"/>
    <mergeCell ref="I40:L40"/>
    <mergeCell ref="P40:S40"/>
    <mergeCell ref="I41:L41"/>
    <mergeCell ref="P41:S41"/>
    <mergeCell ref="Q29:Q30"/>
    <mergeCell ref="R29:R30"/>
    <mergeCell ref="T29:T30"/>
    <mergeCell ref="I33:L34"/>
    <mergeCell ref="N33:S34"/>
    <mergeCell ref="I38:L38"/>
    <mergeCell ref="P38:S38"/>
    <mergeCell ref="T26:T27"/>
    <mergeCell ref="G29:G30"/>
    <mergeCell ref="H29:H30"/>
    <mergeCell ref="I29:L30"/>
    <mergeCell ref="N29:N30"/>
    <mergeCell ref="O29:O30"/>
    <mergeCell ref="P29:P30"/>
    <mergeCell ref="I39:L39"/>
    <mergeCell ref="P39:S39"/>
    <mergeCell ref="I20:L20"/>
    <mergeCell ref="P20:S20"/>
    <mergeCell ref="I21:L21"/>
    <mergeCell ref="P21:S21"/>
    <mergeCell ref="G26:G27"/>
    <mergeCell ref="H26:H27"/>
    <mergeCell ref="I26:L27"/>
    <mergeCell ref="M26:M27"/>
    <mergeCell ref="N26:N27"/>
    <mergeCell ref="O26:O27"/>
    <mergeCell ref="P26:P27"/>
    <mergeCell ref="Q26:Q27"/>
    <mergeCell ref="R26:R27"/>
    <mergeCell ref="T9:T10"/>
    <mergeCell ref="I13:L14"/>
    <mergeCell ref="N13:S14"/>
    <mergeCell ref="I18:L18"/>
    <mergeCell ref="P18:S18"/>
    <mergeCell ref="I19:L19"/>
    <mergeCell ref="P19:S19"/>
    <mergeCell ref="R6:R7"/>
    <mergeCell ref="T6:T7"/>
    <mergeCell ref="Q6:Q7"/>
    <mergeCell ref="G9:G10"/>
    <mergeCell ref="H9:H10"/>
    <mergeCell ref="I9:L10"/>
    <mergeCell ref="N9:N10"/>
    <mergeCell ref="O9:O10"/>
    <mergeCell ref="P9:P10"/>
    <mergeCell ref="Q9:Q10"/>
    <mergeCell ref="R9:R10"/>
    <mergeCell ref="G6:G7"/>
    <mergeCell ref="H6:H7"/>
    <mergeCell ref="I6:L7"/>
    <mergeCell ref="M6:M7"/>
    <mergeCell ref="N6:N7"/>
    <mergeCell ref="O6:O7"/>
    <mergeCell ref="P6:P7"/>
  </mergeCells>
  <pageMargins left="0.23622047244094491" right="0.15748031496062992" top="0.31496062992125984" bottom="0.27559055118110237" header="0.15748031496062992" footer="0.15748031496062992"/>
  <pageSetup paperSize="9" scale="22" orientation="portrait" r:id="rId1"/>
  <rowBreaks count="2" manualBreakCount="2">
    <brk id="3" min="4" max="20" man="1"/>
    <brk id="63" min="4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A19"/>
  <sheetViews>
    <sheetView workbookViewId="0">
      <selection activeCell="A15" sqref="A15"/>
    </sheetView>
  </sheetViews>
  <sheetFormatPr defaultRowHeight="12.75"/>
  <cols>
    <col min="1" max="1" width="128.140625" customWidth="1"/>
  </cols>
  <sheetData>
    <row r="2" spans="1:1" ht="187.5" customHeight="1">
      <c r="A2" s="69" t="s">
        <v>67</v>
      </c>
    </row>
    <row r="3" spans="1:1" ht="47.25" customHeight="1">
      <c r="A3" s="70" t="s">
        <v>48</v>
      </c>
    </row>
    <row r="4" spans="1:1" ht="40.5" customHeight="1">
      <c r="A4" s="70" t="s">
        <v>46</v>
      </c>
    </row>
    <row r="5" spans="1:1">
      <c r="A5" s="70"/>
    </row>
    <row r="6" spans="1:1" ht="51">
      <c r="A6" s="70" t="s">
        <v>49</v>
      </c>
    </row>
    <row r="7" spans="1:1">
      <c r="A7" s="70"/>
    </row>
    <row r="8" spans="1:1">
      <c r="A8" s="70"/>
    </row>
    <row r="9" spans="1:1">
      <c r="A9" s="70"/>
    </row>
    <row r="10" spans="1:1">
      <c r="A10" s="70"/>
    </row>
    <row r="11" spans="1:1">
      <c r="A11" s="70"/>
    </row>
    <row r="12" spans="1:1">
      <c r="A12" s="70"/>
    </row>
    <row r="13" spans="1:1">
      <c r="A13" s="70"/>
    </row>
    <row r="14" spans="1:1">
      <c r="A14" s="70"/>
    </row>
    <row r="15" spans="1:1">
      <c r="A15" s="70"/>
    </row>
    <row r="16" spans="1:1">
      <c r="A16" s="70"/>
    </row>
    <row r="18" spans="1:1" ht="15.75">
      <c r="A18" s="69"/>
    </row>
    <row r="19" spans="1:1" ht="15.75">
      <c r="A19" s="69" t="s">
        <v>45</v>
      </c>
    </row>
  </sheetData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zapis</vt:lpstr>
      <vt:lpstr>súpisky</vt:lpstr>
      <vt:lpstr>zapisy k stolom</vt:lpstr>
      <vt:lpstr>vysvetlivky</vt:lpstr>
      <vt:lpstr>zapis!Oblasť_tlače</vt:lpstr>
      <vt:lpstr>'zapisy k stolom'!Oblasť_tlače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rodinne</cp:lastModifiedBy>
  <cp:lastPrinted>2011-07-23T13:32:08Z</cp:lastPrinted>
  <dcterms:created xsi:type="dcterms:W3CDTF">1997-01-24T11:07:25Z</dcterms:created>
  <dcterms:modified xsi:type="dcterms:W3CDTF">2015-03-04T09:48:53Z</dcterms:modified>
</cp:coreProperties>
</file>