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15" yWindow="-15" windowWidth="9600" windowHeight="12030"/>
  </bookViews>
  <sheets>
    <sheet name="prazdny" sheetId="1" r:id="rId1"/>
    <sheet name="vysvetlivky" sheetId="5" r:id="rId2"/>
    <sheet name="vyplneny vzor" sheetId="2" r:id="rId3"/>
  </sheets>
  <definedNames>
    <definedName name="_xlnm.Print_Area" localSheetId="0">prazdny!$B$1:$AE$45</definedName>
  </definedNames>
  <calcPr calcId="125725"/>
</workbook>
</file>

<file path=xl/calcChain.xml><?xml version="1.0" encoding="utf-8"?>
<calcChain xmlns="http://schemas.openxmlformats.org/spreadsheetml/2006/main">
  <c r="AS16" i="1"/>
  <c r="AS17"/>
  <c r="AS18"/>
  <c r="AS19"/>
  <c r="AS20"/>
  <c r="AS21"/>
  <c r="AS22"/>
  <c r="AS23"/>
  <c r="AS24"/>
  <c r="AS25"/>
  <c r="AS26"/>
  <c r="AS27"/>
  <c r="AS28"/>
  <c r="AS29"/>
  <c r="AS30"/>
  <c r="AS31"/>
  <c r="AS32"/>
  <c r="AS15"/>
  <c r="D89" i="2"/>
  <c r="D88"/>
  <c r="D87"/>
  <c r="D86"/>
  <c r="D85"/>
  <c r="D84"/>
  <c r="D83"/>
  <c r="D82"/>
  <c r="D77"/>
  <c r="D76"/>
  <c r="D75"/>
  <c r="D74"/>
  <c r="D73"/>
  <c r="D72"/>
  <c r="D71"/>
  <c r="D70"/>
  <c r="Z65"/>
  <c r="Y65"/>
  <c r="X65"/>
  <c r="W65"/>
  <c r="V65"/>
  <c r="U65"/>
  <c r="T65"/>
  <c r="S65"/>
  <c r="R65"/>
  <c r="Q65"/>
  <c r="C36"/>
  <c r="A36" s="1"/>
  <c r="C35"/>
  <c r="A35" s="1"/>
  <c r="C34"/>
  <c r="A34" s="1"/>
  <c r="C33"/>
  <c r="A33" s="1"/>
  <c r="BF32"/>
  <c r="BE32"/>
  <c r="BD32"/>
  <c r="BC32"/>
  <c r="BB32"/>
  <c r="AZ32"/>
  <c r="AY32"/>
  <c r="AX32"/>
  <c r="AW32"/>
  <c r="AV32"/>
  <c r="AB32"/>
  <c r="AD32"/>
  <c r="N32"/>
  <c r="M32"/>
  <c r="BF31"/>
  <c r="BE31"/>
  <c r="BD31"/>
  <c r="BC31"/>
  <c r="BB31"/>
  <c r="AB31" s="1"/>
  <c r="AD31" s="1"/>
  <c r="AZ31"/>
  <c r="AY31"/>
  <c r="AX31"/>
  <c r="AW31"/>
  <c r="AV31"/>
  <c r="N31"/>
  <c r="M31"/>
  <c r="BF30"/>
  <c r="BE30"/>
  <c r="BD30"/>
  <c r="BC30"/>
  <c r="BB30"/>
  <c r="AZ30"/>
  <c r="AY30"/>
  <c r="AX30"/>
  <c r="AW30"/>
  <c r="AV30"/>
  <c r="AA30" s="1"/>
  <c r="AC30" s="1"/>
  <c r="AB30"/>
  <c r="AD30"/>
  <c r="N30"/>
  <c r="M30"/>
  <c r="BF29"/>
  <c r="BE29"/>
  <c r="BD29"/>
  <c r="BC29"/>
  <c r="BB29"/>
  <c r="AB29" s="1"/>
  <c r="AD29" s="1"/>
  <c r="AZ29"/>
  <c r="AY29"/>
  <c r="AX29"/>
  <c r="AW29"/>
  <c r="AV29"/>
  <c r="N29"/>
  <c r="M29"/>
  <c r="BF28"/>
  <c r="BE28"/>
  <c r="BD28"/>
  <c r="BC28"/>
  <c r="BB28"/>
  <c r="AZ28"/>
  <c r="AY28"/>
  <c r="AX28"/>
  <c r="AW28"/>
  <c r="AV28"/>
  <c r="AA28" s="1"/>
  <c r="AC28" s="1"/>
  <c r="AB28"/>
  <c r="AD28"/>
  <c r="N28"/>
  <c r="M28"/>
  <c r="BF27"/>
  <c r="BE27"/>
  <c r="BD27"/>
  <c r="BC27"/>
  <c r="BB27"/>
  <c r="AB27" s="1"/>
  <c r="AD27" s="1"/>
  <c r="AZ27"/>
  <c r="AY27"/>
  <c r="AX27"/>
  <c r="AW27"/>
  <c r="AV27"/>
  <c r="N27"/>
  <c r="M27"/>
  <c r="C27"/>
  <c r="A27"/>
  <c r="BF26"/>
  <c r="BE26"/>
  <c r="BD26"/>
  <c r="BC26"/>
  <c r="BB26"/>
  <c r="AB26" s="1"/>
  <c r="AD26" s="1"/>
  <c r="AZ26"/>
  <c r="AY26"/>
  <c r="AX26"/>
  <c r="AW26"/>
  <c r="AV26"/>
  <c r="N26"/>
  <c r="M26"/>
  <c r="C26"/>
  <c r="A26"/>
  <c r="BF25"/>
  <c r="BE25"/>
  <c r="BD25"/>
  <c r="BC25"/>
  <c r="BB25"/>
  <c r="AB25" s="1"/>
  <c r="AD25" s="1"/>
  <c r="AZ25"/>
  <c r="AY25"/>
  <c r="AX25"/>
  <c r="AW25"/>
  <c r="AV25"/>
  <c r="N25"/>
  <c r="M25"/>
  <c r="C25"/>
  <c r="A25"/>
  <c r="BF24"/>
  <c r="BE24"/>
  <c r="BD24"/>
  <c r="BC24"/>
  <c r="BB24"/>
  <c r="AB24" s="1"/>
  <c r="AD24" s="1"/>
  <c r="AZ24"/>
  <c r="AY24"/>
  <c r="AX24"/>
  <c r="AW24"/>
  <c r="AV24"/>
  <c r="N24"/>
  <c r="M24"/>
  <c r="C24"/>
  <c r="A24" s="1"/>
  <c r="BF23"/>
  <c r="BE23"/>
  <c r="BD23"/>
  <c r="BC23"/>
  <c r="BB23"/>
  <c r="AB23" s="1"/>
  <c r="AD23" s="1"/>
  <c r="AZ23"/>
  <c r="AY23"/>
  <c r="AX23"/>
  <c r="AW23"/>
  <c r="AV23"/>
  <c r="N23"/>
  <c r="P23" s="1"/>
  <c r="M23"/>
  <c r="BF22"/>
  <c r="BE22"/>
  <c r="BD22"/>
  <c r="BC22"/>
  <c r="AB22" s="1"/>
  <c r="AD22" s="1"/>
  <c r="BB22"/>
  <c r="AZ22"/>
  <c r="AY22"/>
  <c r="AX22"/>
  <c r="AW22"/>
  <c r="AV22"/>
  <c r="AA22" s="1"/>
  <c r="AC22" s="1"/>
  <c r="N22"/>
  <c r="M22"/>
  <c r="BF21"/>
  <c r="BE21"/>
  <c r="BD21"/>
  <c r="BC21"/>
  <c r="BB21"/>
  <c r="AB21" s="1"/>
  <c r="AD21" s="1"/>
  <c r="AZ21"/>
  <c r="AY21"/>
  <c r="AX21"/>
  <c r="AW21"/>
  <c r="AV21"/>
  <c r="N21"/>
  <c r="P21" s="1"/>
  <c r="M21"/>
  <c r="BF20"/>
  <c r="BE20"/>
  <c r="BD20"/>
  <c r="BC20"/>
  <c r="AB20" s="1"/>
  <c r="AD20" s="1"/>
  <c r="BB20"/>
  <c r="AZ20"/>
  <c r="AY20"/>
  <c r="AX20"/>
  <c r="AW20"/>
  <c r="AV20"/>
  <c r="AA20" s="1"/>
  <c r="AC20" s="1"/>
  <c r="N20"/>
  <c r="P20"/>
  <c r="M20"/>
  <c r="BF19"/>
  <c r="BE19"/>
  <c r="BD19"/>
  <c r="BC19"/>
  <c r="BB19"/>
  <c r="AB19" s="1"/>
  <c r="AD19" s="1"/>
  <c r="AZ19"/>
  <c r="AY19"/>
  <c r="AX19"/>
  <c r="AW19"/>
  <c r="AV19"/>
  <c r="N19"/>
  <c r="P19" s="1"/>
  <c r="M19"/>
  <c r="BF18"/>
  <c r="BE18"/>
  <c r="BD18"/>
  <c r="BC18"/>
  <c r="BB18"/>
  <c r="AZ18"/>
  <c r="AY18"/>
  <c r="AX18"/>
  <c r="AW18"/>
  <c r="AA18"/>
  <c r="AC18" s="1"/>
  <c r="AV18"/>
  <c r="AB18"/>
  <c r="AD18" s="1"/>
  <c r="N18"/>
  <c r="P18"/>
  <c r="M18"/>
  <c r="C18"/>
  <c r="A18" s="1"/>
  <c r="BF17"/>
  <c r="BE17"/>
  <c r="BD17"/>
  <c r="BC17"/>
  <c r="BB17"/>
  <c r="AB17" s="1"/>
  <c r="AD17" s="1"/>
  <c r="AZ17"/>
  <c r="AY17"/>
  <c r="AX17"/>
  <c r="AW17"/>
  <c r="AV17"/>
  <c r="AA17" s="1"/>
  <c r="AC17" s="1"/>
  <c r="N17"/>
  <c r="P17" s="1"/>
  <c r="M17"/>
  <c r="C17"/>
  <c r="A17"/>
  <c r="BF16"/>
  <c r="BE16"/>
  <c r="BD16"/>
  <c r="BC16"/>
  <c r="AB16" s="1"/>
  <c r="BB16"/>
  <c r="AZ16"/>
  <c r="AY16"/>
  <c r="AX16"/>
  <c r="AW16"/>
  <c r="AV16"/>
  <c r="AA16" s="1"/>
  <c r="P16"/>
  <c r="I82" s="1"/>
  <c r="O16"/>
  <c r="C16"/>
  <c r="A16"/>
  <c r="BF15"/>
  <c r="BE15"/>
  <c r="BD15"/>
  <c r="BC15"/>
  <c r="BB15"/>
  <c r="AZ15"/>
  <c r="AY15"/>
  <c r="AX15"/>
  <c r="AW15"/>
  <c r="AA15"/>
  <c r="AV15"/>
  <c r="AB15"/>
  <c r="P15"/>
  <c r="O15"/>
  <c r="C15"/>
  <c r="A15"/>
  <c r="AC9"/>
  <c r="C9"/>
  <c r="A9" s="1"/>
  <c r="C8"/>
  <c r="A8" s="1"/>
  <c r="AC7"/>
  <c r="C7"/>
  <c r="A7"/>
  <c r="C6"/>
  <c r="A6"/>
  <c r="C36" i="1"/>
  <c r="A36"/>
  <c r="C35"/>
  <c r="A35"/>
  <c r="C34"/>
  <c r="A34"/>
  <c r="C33"/>
  <c r="A33"/>
  <c r="C27"/>
  <c r="A27"/>
  <c r="C26"/>
  <c r="A26"/>
  <c r="C25"/>
  <c r="A25"/>
  <c r="C24"/>
  <c r="A24"/>
  <c r="C16"/>
  <c r="A16"/>
  <c r="C18"/>
  <c r="A18"/>
  <c r="C17"/>
  <c r="A17"/>
  <c r="C15"/>
  <c r="A15"/>
  <c r="C9"/>
  <c r="A9"/>
  <c r="C8"/>
  <c r="A8"/>
  <c r="C7"/>
  <c r="A7"/>
  <c r="C6"/>
  <c r="A6"/>
  <c r="N32"/>
  <c r="P32"/>
  <c r="N31"/>
  <c r="P31"/>
  <c r="N30"/>
  <c r="P30"/>
  <c r="N29"/>
  <c r="P29"/>
  <c r="N28"/>
  <c r="N27"/>
  <c r="N26"/>
  <c r="N25"/>
  <c r="N24"/>
  <c r="P24"/>
  <c r="N23"/>
  <c r="P23"/>
  <c r="N22"/>
  <c r="P22"/>
  <c r="N21"/>
  <c r="P21"/>
  <c r="J89" s="1"/>
  <c r="N20"/>
  <c r="P20"/>
  <c r="N19"/>
  <c r="P19"/>
  <c r="N18"/>
  <c r="P18"/>
  <c r="N17"/>
  <c r="P17"/>
  <c r="M32"/>
  <c r="O32"/>
  <c r="M31"/>
  <c r="O31"/>
  <c r="M30"/>
  <c r="O30"/>
  <c r="M29"/>
  <c r="O29"/>
  <c r="M28"/>
  <c r="M27"/>
  <c r="M26"/>
  <c r="M25"/>
  <c r="M24"/>
  <c r="O24"/>
  <c r="M23"/>
  <c r="O23"/>
  <c r="M22"/>
  <c r="O22"/>
  <c r="M21"/>
  <c r="O21"/>
  <c r="M20"/>
  <c r="O20"/>
  <c r="M19"/>
  <c r="O19"/>
  <c r="M18"/>
  <c r="O18"/>
  <c r="M17"/>
  <c r="O17"/>
  <c r="I75" s="1"/>
  <c r="BB22"/>
  <c r="AB22" s="1"/>
  <c r="AD22" s="1"/>
  <c r="BC22"/>
  <c r="BD22"/>
  <c r="BE22"/>
  <c r="BF22"/>
  <c r="BB26"/>
  <c r="AB26" s="1"/>
  <c r="AD26" s="1"/>
  <c r="BC26"/>
  <c r="BD26"/>
  <c r="BE26"/>
  <c r="BF26"/>
  <c r="D87"/>
  <c r="BB30"/>
  <c r="AB30" s="1"/>
  <c r="AD30" s="1"/>
  <c r="BC30"/>
  <c r="BD30"/>
  <c r="BE30"/>
  <c r="BF30"/>
  <c r="AV22"/>
  <c r="AA22" s="1"/>
  <c r="AC22" s="1"/>
  <c r="AW22"/>
  <c r="AX22"/>
  <c r="AY22"/>
  <c r="AZ22"/>
  <c r="AV26"/>
  <c r="AA26" s="1"/>
  <c r="AC26" s="1"/>
  <c r="AW26"/>
  <c r="AX26"/>
  <c r="AY26"/>
  <c r="AZ26"/>
  <c r="AV30"/>
  <c r="AA30" s="1"/>
  <c r="AC30" s="1"/>
  <c r="AW30"/>
  <c r="AX30"/>
  <c r="AY30"/>
  <c r="AZ30"/>
  <c r="BB23"/>
  <c r="AB23" s="1"/>
  <c r="AD23" s="1"/>
  <c r="BC23"/>
  <c r="BD23"/>
  <c r="BE23"/>
  <c r="BF23"/>
  <c r="BB27"/>
  <c r="AB27" s="1"/>
  <c r="AD27" s="1"/>
  <c r="BC27"/>
  <c r="BD27"/>
  <c r="BE27"/>
  <c r="BF27"/>
  <c r="D88"/>
  <c r="BB31"/>
  <c r="AB31" s="1"/>
  <c r="AD31" s="1"/>
  <c r="BC31"/>
  <c r="BD31"/>
  <c r="BE31"/>
  <c r="BF31"/>
  <c r="AV23"/>
  <c r="AA23" s="1"/>
  <c r="AC23" s="1"/>
  <c r="AW23"/>
  <c r="AX23"/>
  <c r="AY23"/>
  <c r="AZ23"/>
  <c r="AV27"/>
  <c r="AA27" s="1"/>
  <c r="AC27" s="1"/>
  <c r="AW27"/>
  <c r="AX27"/>
  <c r="AY27"/>
  <c r="AZ27"/>
  <c r="AV31"/>
  <c r="AA31" s="1"/>
  <c r="AC31" s="1"/>
  <c r="AW31"/>
  <c r="AX31"/>
  <c r="AY31"/>
  <c r="AZ31"/>
  <c r="BB24"/>
  <c r="BC24"/>
  <c r="BD24"/>
  <c r="BE24"/>
  <c r="BF24"/>
  <c r="BB28"/>
  <c r="AB28" s="1"/>
  <c r="AD28" s="1"/>
  <c r="BC28"/>
  <c r="BD28"/>
  <c r="BE28"/>
  <c r="BF28"/>
  <c r="D89"/>
  <c r="BB32"/>
  <c r="AB32" s="1"/>
  <c r="AD32" s="1"/>
  <c r="BC32"/>
  <c r="BD32"/>
  <c r="BE32"/>
  <c r="BF32"/>
  <c r="AV24"/>
  <c r="AW24"/>
  <c r="AX24"/>
  <c r="AY24"/>
  <c r="AZ24"/>
  <c r="AV28"/>
  <c r="AA28" s="1"/>
  <c r="AC28" s="1"/>
  <c r="AW28"/>
  <c r="AX28"/>
  <c r="AY28"/>
  <c r="AZ28"/>
  <c r="AV32"/>
  <c r="AA32" s="1"/>
  <c r="AC32" s="1"/>
  <c r="AW32"/>
  <c r="AX32"/>
  <c r="AY32"/>
  <c r="AZ32"/>
  <c r="AV21"/>
  <c r="AA21" s="1"/>
  <c r="AC21" s="1"/>
  <c r="AW21"/>
  <c r="AX21"/>
  <c r="AY21"/>
  <c r="AZ21"/>
  <c r="AV25"/>
  <c r="AW25"/>
  <c r="AX25"/>
  <c r="AY25"/>
  <c r="AZ25"/>
  <c r="D86"/>
  <c r="J86" s="1"/>
  <c r="AV29"/>
  <c r="AA29" s="1"/>
  <c r="AC29" s="1"/>
  <c r="AW29"/>
  <c r="AX29"/>
  <c r="AY29"/>
  <c r="AZ29"/>
  <c r="BB21"/>
  <c r="AB21" s="1"/>
  <c r="AD21" s="1"/>
  <c r="BC21"/>
  <c r="BD21"/>
  <c r="BE21"/>
  <c r="BF21"/>
  <c r="BB25"/>
  <c r="BC25"/>
  <c r="AB25" s="1"/>
  <c r="AD25" s="1"/>
  <c r="BD25"/>
  <c r="BE25"/>
  <c r="BF25"/>
  <c r="BB29"/>
  <c r="AB29" s="1"/>
  <c r="AD29" s="1"/>
  <c r="BC29"/>
  <c r="BD29"/>
  <c r="BE29"/>
  <c r="BF29"/>
  <c r="D83"/>
  <c r="BB18"/>
  <c r="AB18" s="1"/>
  <c r="AD18" s="1"/>
  <c r="BC18"/>
  <c r="BD18"/>
  <c r="BE18"/>
  <c r="BF18"/>
  <c r="AV18"/>
  <c r="AA18" s="1"/>
  <c r="AC18" s="1"/>
  <c r="AW18"/>
  <c r="AX18"/>
  <c r="AY18"/>
  <c r="AZ18"/>
  <c r="D84"/>
  <c r="BB19"/>
  <c r="AB19" s="1"/>
  <c r="AD19" s="1"/>
  <c r="BC19"/>
  <c r="BD19"/>
  <c r="BE19"/>
  <c r="BF19"/>
  <c r="AV19"/>
  <c r="AA19" s="1"/>
  <c r="AC19" s="1"/>
  <c r="AW19"/>
  <c r="AX19"/>
  <c r="AY19"/>
  <c r="AZ19"/>
  <c r="D85"/>
  <c r="BB20"/>
  <c r="AB20" s="1"/>
  <c r="AD20" s="1"/>
  <c r="BC20"/>
  <c r="BD20"/>
  <c r="BE20"/>
  <c r="BF20"/>
  <c r="AV20"/>
  <c r="AA20" s="1"/>
  <c r="AC20" s="1"/>
  <c r="AW20"/>
  <c r="AX20"/>
  <c r="AY20"/>
  <c r="AZ20"/>
  <c r="AV17"/>
  <c r="AA17" s="1"/>
  <c r="AC17" s="1"/>
  <c r="AW17"/>
  <c r="AX17"/>
  <c r="AY17"/>
  <c r="AZ17"/>
  <c r="D82"/>
  <c r="BB17"/>
  <c r="AB17" s="1"/>
  <c r="AD17" s="1"/>
  <c r="BC17"/>
  <c r="BD17"/>
  <c r="BE17"/>
  <c r="BF17"/>
  <c r="D75"/>
  <c r="D76"/>
  <c r="D77"/>
  <c r="D74"/>
  <c r="D71"/>
  <c r="D72"/>
  <c r="D73"/>
  <c r="D70"/>
  <c r="BB16"/>
  <c r="AB16" s="1"/>
  <c r="AD16" s="1"/>
  <c r="BC16"/>
  <c r="BD16"/>
  <c r="BE16"/>
  <c r="BF16"/>
  <c r="AV16"/>
  <c r="AA16" s="1"/>
  <c r="AC16" s="1"/>
  <c r="AW16"/>
  <c r="AX16"/>
  <c r="AY16"/>
  <c r="AZ16"/>
  <c r="BF15"/>
  <c r="BB15"/>
  <c r="AB15" s="1"/>
  <c r="AD15" s="1"/>
  <c r="BC15"/>
  <c r="BD15"/>
  <c r="BE15"/>
  <c r="AZ15"/>
  <c r="AV15"/>
  <c r="AA15" s="1"/>
  <c r="AC15" s="1"/>
  <c r="AW15"/>
  <c r="AX15"/>
  <c r="AY15"/>
  <c r="P16"/>
  <c r="P15"/>
  <c r="O16"/>
  <c r="O15"/>
  <c r="R65"/>
  <c r="T65"/>
  <c r="V65"/>
  <c r="X65"/>
  <c r="Z65"/>
  <c r="Q65"/>
  <c r="S65"/>
  <c r="U65"/>
  <c r="W65"/>
  <c r="Y65"/>
  <c r="O19" i="2"/>
  <c r="O20"/>
  <c r="O17"/>
  <c r="O18"/>
  <c r="E76" s="1"/>
  <c r="AA32"/>
  <c r="AC32" s="1"/>
  <c r="AA19"/>
  <c r="AC19" s="1"/>
  <c r="AA21"/>
  <c r="AC21" s="1"/>
  <c r="AA23"/>
  <c r="AC23" s="1"/>
  <c r="AA24"/>
  <c r="AC24" s="1"/>
  <c r="AA25"/>
  <c r="AC25" s="1"/>
  <c r="AA26"/>
  <c r="AC26" s="1"/>
  <c r="AA27"/>
  <c r="AC27" s="1"/>
  <c r="AA29"/>
  <c r="AC29" s="1"/>
  <c r="AA31"/>
  <c r="AC31" s="1"/>
  <c r="AC15"/>
  <c r="F10" s="1"/>
  <c r="I76"/>
  <c r="I74"/>
  <c r="O22"/>
  <c r="O28"/>
  <c r="O30"/>
  <c r="O32"/>
  <c r="O21"/>
  <c r="O24"/>
  <c r="O25"/>
  <c r="O27"/>
  <c r="O31"/>
  <c r="AD15"/>
  <c r="F28"/>
  <c r="E10"/>
  <c r="E76" i="1"/>
  <c r="P28"/>
  <c r="P27"/>
  <c r="P26"/>
  <c r="P25"/>
  <c r="G89" s="1"/>
  <c r="O28"/>
  <c r="O27"/>
  <c r="O26"/>
  <c r="O25"/>
  <c r="P25" i="2" l="1"/>
  <c r="E70"/>
  <c r="I70"/>
  <c r="I72"/>
  <c r="F71"/>
  <c r="J71"/>
  <c r="L86" i="1"/>
  <c r="I89"/>
  <c r="L89"/>
  <c r="E86"/>
  <c r="H86"/>
  <c r="J88"/>
  <c r="E88"/>
  <c r="G87"/>
  <c r="H87"/>
  <c r="L87"/>
  <c r="F86"/>
  <c r="J87"/>
  <c r="I86"/>
  <c r="I88"/>
  <c r="K89"/>
  <c r="N89" s="1"/>
  <c r="F36" s="1"/>
  <c r="K87"/>
  <c r="G88"/>
  <c r="K86"/>
  <c r="N86" s="1"/>
  <c r="F33" s="1"/>
  <c r="G86"/>
  <c r="K88"/>
  <c r="L88"/>
  <c r="H89"/>
  <c r="H88"/>
  <c r="F88"/>
  <c r="F87"/>
  <c r="F89"/>
  <c r="E89"/>
  <c r="E87"/>
  <c r="I87"/>
  <c r="F76"/>
  <c r="H76"/>
  <c r="H77"/>
  <c r="K77"/>
  <c r="J77"/>
  <c r="L76"/>
  <c r="F77"/>
  <c r="E75"/>
  <c r="G76"/>
  <c r="G75"/>
  <c r="K76"/>
  <c r="L75"/>
  <c r="L77"/>
  <c r="J75"/>
  <c r="F75"/>
  <c r="I76"/>
  <c r="I74"/>
  <c r="G74"/>
  <c r="K75"/>
  <c r="N75" s="1"/>
  <c r="F16" s="1"/>
  <c r="G77"/>
  <c r="K74"/>
  <c r="L74"/>
  <c r="H74"/>
  <c r="H75"/>
  <c r="J76"/>
  <c r="F74"/>
  <c r="J74"/>
  <c r="E74"/>
  <c r="I77"/>
  <c r="N77" s="1"/>
  <c r="F18" s="1"/>
  <c r="E77"/>
  <c r="AA24"/>
  <c r="AC24" s="1"/>
  <c r="AB24"/>
  <c r="AD24" s="1"/>
  <c r="AS33"/>
  <c r="AA25"/>
  <c r="AC25" s="1"/>
  <c r="I72"/>
  <c r="I70"/>
  <c r="E84"/>
  <c r="I73"/>
  <c r="I71"/>
  <c r="E85"/>
  <c r="E82"/>
  <c r="E83"/>
  <c r="E71"/>
  <c r="E73"/>
  <c r="I82"/>
  <c r="E72"/>
  <c r="E70"/>
  <c r="I84"/>
  <c r="I85"/>
  <c r="I83"/>
  <c r="N76"/>
  <c r="F17" s="1"/>
  <c r="AC9"/>
  <c r="M86"/>
  <c r="E33" s="1"/>
  <c r="AC7"/>
  <c r="H83"/>
  <c r="H85"/>
  <c r="L70"/>
  <c r="H82"/>
  <c r="H84"/>
  <c r="L73"/>
  <c r="L72"/>
  <c r="L71"/>
  <c r="J85"/>
  <c r="J82"/>
  <c r="F70"/>
  <c r="F71"/>
  <c r="J83"/>
  <c r="J84"/>
  <c r="F73"/>
  <c r="F72"/>
  <c r="I83" i="2"/>
  <c r="E83"/>
  <c r="E30" i="1"/>
  <c r="E12"/>
  <c r="F82"/>
  <c r="J72"/>
  <c r="J70"/>
  <c r="J71"/>
  <c r="F84"/>
  <c r="F85"/>
  <c r="F83"/>
  <c r="J73"/>
  <c r="F12"/>
  <c r="F30"/>
  <c r="G84"/>
  <c r="G83"/>
  <c r="K72"/>
  <c r="K70"/>
  <c r="K73"/>
  <c r="K71"/>
  <c r="G85"/>
  <c r="G82"/>
  <c r="L83"/>
  <c r="H70"/>
  <c r="H73"/>
  <c r="H72"/>
  <c r="L84"/>
  <c r="L82"/>
  <c r="L85"/>
  <c r="H71"/>
  <c r="K83"/>
  <c r="G73"/>
  <c r="G71"/>
  <c r="K84"/>
  <c r="K82"/>
  <c r="K85"/>
  <c r="G72"/>
  <c r="G70"/>
  <c r="AC16" i="2"/>
  <c r="AA7"/>
  <c r="AD16"/>
  <c r="AA9"/>
  <c r="O26"/>
  <c r="G72" s="1"/>
  <c r="O29"/>
  <c r="O23"/>
  <c r="F72" s="1"/>
  <c r="P22"/>
  <c r="P26"/>
  <c r="P30"/>
  <c r="P28"/>
  <c r="P32"/>
  <c r="P24"/>
  <c r="P29"/>
  <c r="P27"/>
  <c r="K84" s="1"/>
  <c r="P31"/>
  <c r="K82"/>
  <c r="K86"/>
  <c r="Y7"/>
  <c r="E28"/>
  <c r="I77"/>
  <c r="E77"/>
  <c r="I75"/>
  <c r="E75"/>
  <c r="I73"/>
  <c r="E73"/>
  <c r="I71"/>
  <c r="E71"/>
  <c r="E72"/>
  <c r="E74"/>
  <c r="E82"/>
  <c r="G82"/>
  <c r="J82"/>
  <c r="L82"/>
  <c r="G83"/>
  <c r="J83"/>
  <c r="L83"/>
  <c r="F84"/>
  <c r="H84"/>
  <c r="J84"/>
  <c r="L84"/>
  <c r="F85"/>
  <c r="H85"/>
  <c r="J85"/>
  <c r="L85"/>
  <c r="F86"/>
  <c r="H86"/>
  <c r="J86"/>
  <c r="L86"/>
  <c r="F87"/>
  <c r="H87"/>
  <c r="J87"/>
  <c r="L87"/>
  <c r="F88"/>
  <c r="H88"/>
  <c r="J88"/>
  <c r="L88"/>
  <c r="F89"/>
  <c r="H89"/>
  <c r="J89"/>
  <c r="L89"/>
  <c r="F82"/>
  <c r="H82"/>
  <c r="F83"/>
  <c r="H83"/>
  <c r="E84"/>
  <c r="G84"/>
  <c r="I84"/>
  <c r="E85"/>
  <c r="G85"/>
  <c r="I85"/>
  <c r="E86"/>
  <c r="G86"/>
  <c r="I86"/>
  <c r="N86" s="1"/>
  <c r="F33" s="1"/>
  <c r="E87"/>
  <c r="G87"/>
  <c r="I87"/>
  <c r="E88"/>
  <c r="G88"/>
  <c r="I88"/>
  <c r="E89"/>
  <c r="G89"/>
  <c r="I89"/>
  <c r="M89" l="1"/>
  <c r="E36" s="1"/>
  <c r="M87"/>
  <c r="E34" s="1"/>
  <c r="M85"/>
  <c r="E27" s="1"/>
  <c r="N82"/>
  <c r="F24" s="1"/>
  <c r="K83"/>
  <c r="K72"/>
  <c r="J72"/>
  <c r="M75" i="1"/>
  <c r="E16" s="1"/>
  <c r="M76"/>
  <c r="E17" s="1"/>
  <c r="M89"/>
  <c r="E36" s="1"/>
  <c r="M87"/>
  <c r="E34" s="1"/>
  <c r="N88"/>
  <c r="F35" s="1"/>
  <c r="N87"/>
  <c r="F34" s="1"/>
  <c r="M88"/>
  <c r="E35" s="1"/>
  <c r="M77"/>
  <c r="E18" s="1"/>
  <c r="M74"/>
  <c r="E15" s="1"/>
  <c r="N74"/>
  <c r="F15" s="1"/>
  <c r="AA7"/>
  <c r="AA9"/>
  <c r="L74" i="2"/>
  <c r="L72"/>
  <c r="N72" s="1"/>
  <c r="F8" s="1"/>
  <c r="L70"/>
  <c r="H71"/>
  <c r="L71"/>
  <c r="H73"/>
  <c r="L73"/>
  <c r="H75"/>
  <c r="L75"/>
  <c r="H77"/>
  <c r="L77"/>
  <c r="H70"/>
  <c r="H72"/>
  <c r="H74"/>
  <c r="H76"/>
  <c r="L76"/>
  <c r="E28" i="1"/>
  <c r="E10"/>
  <c r="Y7"/>
  <c r="M88" i="2"/>
  <c r="E35" s="1"/>
  <c r="M86"/>
  <c r="E33" s="1"/>
  <c r="N84"/>
  <c r="F26" s="1"/>
  <c r="M84"/>
  <c r="E26" s="1"/>
  <c r="K88"/>
  <c r="N88" s="1"/>
  <c r="F35" s="1"/>
  <c r="N73" i="1"/>
  <c r="F9" s="1"/>
  <c r="M85"/>
  <c r="E27" s="1"/>
  <c r="N71"/>
  <c r="F7" s="1"/>
  <c r="N72"/>
  <c r="F8" s="1"/>
  <c r="K89" i="2"/>
  <c r="N89" s="1"/>
  <c r="F36" s="1"/>
  <c r="K85"/>
  <c r="N85" s="1"/>
  <c r="F27" s="1"/>
  <c r="N83"/>
  <c r="F25" s="1"/>
  <c r="M73" i="1"/>
  <c r="E9" s="1"/>
  <c r="N83"/>
  <c r="F25" s="1"/>
  <c r="M70"/>
  <c r="E6" s="1"/>
  <c r="N85"/>
  <c r="F27" s="1"/>
  <c r="F73" i="2"/>
  <c r="J73"/>
  <c r="F75"/>
  <c r="J75"/>
  <c r="F77"/>
  <c r="J77"/>
  <c r="F70"/>
  <c r="J70"/>
  <c r="F74"/>
  <c r="J74"/>
  <c r="F76"/>
  <c r="J76"/>
  <c r="G71"/>
  <c r="M71" s="1"/>
  <c r="E7" s="1"/>
  <c r="G73"/>
  <c r="G75"/>
  <c r="G77"/>
  <c r="K71"/>
  <c r="N71" s="1"/>
  <c r="F7" s="1"/>
  <c r="K75"/>
  <c r="G76"/>
  <c r="G74"/>
  <c r="G70"/>
  <c r="K73"/>
  <c r="K76"/>
  <c r="K74"/>
  <c r="K70"/>
  <c r="K77"/>
  <c r="F30"/>
  <c r="Y9"/>
  <c r="F12"/>
  <c r="E30"/>
  <c r="E12"/>
  <c r="F10" i="1"/>
  <c r="Y9"/>
  <c r="F28"/>
  <c r="M82" i="2"/>
  <c r="E24" s="1"/>
  <c r="M72"/>
  <c r="E8" s="1"/>
  <c r="N73"/>
  <c r="F9" s="1"/>
  <c r="N75"/>
  <c r="F16" s="1"/>
  <c r="N77"/>
  <c r="F18" s="1"/>
  <c r="M83" i="1"/>
  <c r="E25" s="1"/>
  <c r="M84"/>
  <c r="E26" s="1"/>
  <c r="N70"/>
  <c r="F6" s="1"/>
  <c r="M82"/>
  <c r="E24" s="1"/>
  <c r="K87" i="2"/>
  <c r="N87" s="1"/>
  <c r="F34" s="1"/>
  <c r="M83"/>
  <c r="E25" s="1"/>
  <c r="M72" i="1"/>
  <c r="E8" s="1"/>
  <c r="N84"/>
  <c r="F26" s="1"/>
  <c r="M71"/>
  <c r="E7" s="1"/>
  <c r="N82"/>
  <c r="F24" s="1"/>
  <c r="M74" i="2" l="1"/>
  <c r="E15" s="1"/>
  <c r="M77"/>
  <c r="E18" s="1"/>
  <c r="M75"/>
  <c r="E16" s="1"/>
  <c r="M73"/>
  <c r="E9" s="1"/>
  <c r="N76"/>
  <c r="F17" s="1"/>
  <c r="N74"/>
  <c r="F15" s="1"/>
  <c r="N70"/>
  <c r="F6" s="1"/>
  <c r="M76"/>
  <c r="E17" s="1"/>
  <c r="M70"/>
  <c r="E6" s="1"/>
</calcChain>
</file>

<file path=xl/sharedStrings.xml><?xml version="1.0" encoding="utf-8"?>
<sst xmlns="http://schemas.openxmlformats.org/spreadsheetml/2006/main" count="310" uniqueCount="83">
  <si>
    <t>D1</t>
  </si>
  <si>
    <t>H1</t>
  </si>
  <si>
    <t>D2</t>
  </si>
  <si>
    <t>H2</t>
  </si>
  <si>
    <t>A</t>
  </si>
  <si>
    <t>B</t>
  </si>
  <si>
    <t>C</t>
  </si>
  <si>
    <t>D</t>
  </si>
  <si>
    <t>X</t>
  </si>
  <si>
    <t>Y</t>
  </si>
  <si>
    <t>Z</t>
  </si>
  <si>
    <t>U</t>
  </si>
  <si>
    <t>štvorhry</t>
  </si>
  <si>
    <t>Domáci</t>
  </si>
  <si>
    <t>Hostia</t>
  </si>
  <si>
    <t>Loptičky</t>
  </si>
  <si>
    <t>Sety</t>
  </si>
  <si>
    <t>Body</t>
  </si>
  <si>
    <t>kolo</t>
  </si>
  <si>
    <t>sety domaci</t>
  </si>
  <si>
    <t>sety hostia</t>
  </si>
  <si>
    <t>Ročník</t>
  </si>
  <si>
    <t>Rozhodca</t>
  </si>
  <si>
    <t>č.zápasu</t>
  </si>
  <si>
    <t>Zápis zo stretnutia v stolnom tenise</t>
  </si>
  <si>
    <t>BODY</t>
  </si>
  <si>
    <t>SETY</t>
  </si>
  <si>
    <t>LOPTY</t>
  </si>
  <si>
    <t>štvorhra D1</t>
  </si>
  <si>
    <t>štvorhra D2</t>
  </si>
  <si>
    <t>Priezvisko, Meno</t>
  </si>
  <si>
    <t>V</t>
  </si>
  <si>
    <t>P</t>
  </si>
  <si>
    <t>Striedajúci</t>
  </si>
  <si>
    <t>DOMÁCI</t>
  </si>
  <si>
    <t>HOSTIA</t>
  </si>
  <si>
    <t>štvorhra H1</t>
  </si>
  <si>
    <t>štvorhra H2</t>
  </si>
  <si>
    <t>ž</t>
  </si>
  <si>
    <t>žč</t>
  </si>
  <si>
    <t>č</t>
  </si>
  <si>
    <t>KARTY</t>
  </si>
  <si>
    <t>v kole</t>
  </si>
  <si>
    <t>pozn.</t>
  </si>
  <si>
    <t>V/P</t>
  </si>
  <si>
    <t>Domaci</t>
  </si>
  <si>
    <t>v</t>
  </si>
  <si>
    <t>p</t>
  </si>
  <si>
    <t>sv</t>
  </si>
  <si>
    <t>sp</t>
  </si>
  <si>
    <t>Dňa</t>
  </si>
  <si>
    <t>Čas</t>
  </si>
  <si>
    <t>Hlavný rozhodca</t>
  </si>
  <si>
    <t>Zástupca domáceho družstva</t>
  </si>
  <si>
    <t>Zástupca hosťujúceho družstva</t>
  </si>
  <si>
    <t>Pripomienky/Protesty (ak nepostačuje priestor, použite zadnú stranu originálu)</t>
  </si>
  <si>
    <t>x</t>
  </si>
  <si>
    <t>Alexy Ján</t>
  </si>
  <si>
    <t>Pisarčík Daniel</t>
  </si>
  <si>
    <t>Švec Lukáš</t>
  </si>
  <si>
    <t>Červenka Milan</t>
  </si>
  <si>
    <t>Vitáloš Jaroslav</t>
  </si>
  <si>
    <t>Masaryk Michal</t>
  </si>
  <si>
    <t>Kleberc Štefan</t>
  </si>
  <si>
    <t>Hajduk Roman</t>
  </si>
  <si>
    <t>Žilinec Ľuboš</t>
  </si>
  <si>
    <t xml:space="preserve"> </t>
  </si>
  <si>
    <t>Ako príklad vyplneného súboru je priložený zápis zo zápasu STK Pezinok C – Reca B.</t>
  </si>
  <si>
    <t>P. Alexy</t>
  </si>
  <si>
    <t>Zadávanie w.o. výsledkov, alebo výsledkov, ak niektoré družstvo nastúpi len v trojici.</t>
  </si>
  <si>
    <r>
      <rPr>
        <b/>
        <sz val="10"/>
        <rFont val="Arial CE"/>
        <charset val="238"/>
      </rPr>
      <t>A/ Ak sa výsledky W.O. započítavajú</t>
    </r>
    <r>
      <rPr>
        <sz val="10"/>
        <rFont val="Arial CE"/>
        <charset val="238"/>
      </rPr>
      <t xml:space="preserve">, potom do poznámky treba dať len značku </t>
    </r>
    <r>
      <rPr>
        <b/>
        <sz val="10"/>
        <rFont val="Arial CE"/>
        <charset val="238"/>
      </rPr>
      <t>w.o. (s bodkami !!!)</t>
    </r>
    <r>
      <rPr>
        <sz val="10"/>
        <rFont val="Arial CE"/>
        <charset val="238"/>
      </rPr>
      <t xml:space="preserve"> a vyplniť sety 11/0, 11/0, 11/0. Všetko sa započíta, ako keby sa hralo, t.j. víťazovi výhra, porazenému prehra</t>
    </r>
  </si>
  <si>
    <r>
      <rPr>
        <b/>
        <sz val="10"/>
        <rFont val="Arial CE"/>
        <charset val="238"/>
      </rPr>
      <t>B/ Ak sa výsledky w.o. neapočítavajú</t>
    </r>
    <r>
      <rPr>
        <sz val="10"/>
        <rFont val="Arial CE"/>
        <charset val="238"/>
      </rPr>
      <t>, potom sa lopty v setoch nepíšu, len sa do poznámky napíše</t>
    </r>
    <r>
      <rPr>
        <b/>
        <sz val="10"/>
        <rFont val="Arial CE"/>
        <charset val="238"/>
      </rPr>
      <t xml:space="preserve"> wo</t>
    </r>
    <r>
      <rPr>
        <sz val="10"/>
        <rFont val="Arial CE"/>
        <charset val="238"/>
      </rPr>
      <t xml:space="preserve"> alebo </t>
    </r>
    <r>
      <rPr>
        <b/>
        <sz val="10"/>
        <rFont val="Arial CE"/>
        <charset val="238"/>
      </rPr>
      <t>ow (bez bodiek !!!!!)</t>
    </r>
    <r>
      <rPr>
        <sz val="10"/>
        <rFont val="Arial CE"/>
        <charset val="238"/>
      </rPr>
      <t>. V takom prípade ak je napísané wo, víťazstvo sa prizná domácemu, ak je ow, víťazstvo sa prizná hosťujúcemu. V bilancii výhier a prehier sa takýto výsledok nepremietne, avšak do počtu bodov družstva a počtu setov samozrejme tento výsledok bude započítaný Takto sa postupuje aj v prípade, že niektoré družstvo nastúpi v trojici, wo, resp. ow prehráva družstvo, ktoré na daný zápas nepostavilo hráča.</t>
    </r>
  </si>
  <si>
    <t>Slovenský stolnotenisový zväz</t>
  </si>
  <si>
    <t>liga</t>
  </si>
  <si>
    <t>muži</t>
  </si>
  <si>
    <t>Ponúkame Vám nový formulár pre zápis z ligového stretnutia súťaží. Formulár funguje ako excelovský list, pričom je možné vypĺňať ho priamo na zápase elektronicky. Vypíšu sa zostavy oboch družstiev a rozlosovanie sa urobí samo. Ak sa losuje kto má A a kto X, potom sa do horného rohu súpisky domácich aj hostí vpíše X alebo A (pre domácich to je bunka B3 a pre hostí B23), podľa toho kto si čo vylosuje a program sa postará o správne rozpísanie zápasu. Pri striedaní sa vpíše striedajúci hráč do príslušného riadka, podľa toho, za ktorého hráča strieda a zároveň sa do stĺpca „v kole“ pripíše kolo, v ktorom striedal. Rozlosovanie sa na základe toho správne automaticky upraví. Do formulára sa následne vpisujú len výsledky jednotlivých setov. Všetko ostatné spočítava program sám, t.j. pomer setov, celkový bodový stav a takisto pomer víťazstiev a výhier. Takže po odohraní posledného setu je hotový celý zápis spolu so štatistikou a stačí ho len vytlačiť.</t>
  </si>
  <si>
    <t>STK Pezinok B</t>
  </si>
  <si>
    <t>Reca C</t>
  </si>
  <si>
    <t>Pezinku</t>
  </si>
  <si>
    <t>2010/2011</t>
  </si>
  <si>
    <t>Alexy Pavol</t>
  </si>
  <si>
    <t>wo</t>
  </si>
  <si>
    <t>ow</t>
  </si>
</sst>
</file>

<file path=xl/styles.xml><?xml version="1.0" encoding="utf-8"?>
<styleSheet xmlns="http://schemas.openxmlformats.org/spreadsheetml/2006/main">
  <fonts count="14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26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6"/>
      <name val="Arial CE"/>
      <charset val="238"/>
    </font>
    <font>
      <b/>
      <sz val="28"/>
      <name val="Arial CE"/>
      <charset val="238"/>
    </font>
    <font>
      <sz val="12"/>
      <name val="Times New Roman"/>
      <family val="1"/>
      <charset val="238"/>
    </font>
    <font>
      <sz val="4"/>
      <color theme="0"/>
      <name val="Arial CE"/>
      <charset val="238"/>
    </font>
    <font>
      <b/>
      <sz val="4"/>
      <color theme="0"/>
      <name val="Arial CE"/>
      <charset val="23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0" fontId="2" fillId="0" borderId="7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0" xfId="0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31" xfId="0" applyFont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3" fillId="0" borderId="32" xfId="0" applyFont="1" applyBorder="1"/>
    <xf numFmtId="0" fontId="4" fillId="0" borderId="0" xfId="0" applyFont="1" applyBorder="1" applyAlignment="1">
      <alignment horizontal="left"/>
    </xf>
    <xf numFmtId="0" fontId="3" fillId="0" borderId="33" xfId="0" applyFont="1" applyBorder="1"/>
    <xf numFmtId="0" fontId="2" fillId="0" borderId="34" xfId="0" applyFont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0" fontId="2" fillId="0" borderId="34" xfId="0" applyFont="1" applyBorder="1" applyAlignment="1">
      <alignment horizontal="right"/>
    </xf>
    <xf numFmtId="0" fontId="7" fillId="0" borderId="0" xfId="0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37" xfId="0" applyFont="1" applyBorder="1" applyAlignment="1">
      <alignment horizontal="center"/>
    </xf>
    <xf numFmtId="0" fontId="3" fillId="0" borderId="37" xfId="0" applyFont="1" applyBorder="1" applyAlignment="1">
      <alignment horizontal="left"/>
    </xf>
    <xf numFmtId="0" fontId="3" fillId="0" borderId="38" xfId="0" applyFont="1" applyBorder="1"/>
    <xf numFmtId="0" fontId="2" fillId="0" borderId="39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6" xfId="0" applyFont="1" applyBorder="1" applyProtection="1">
      <protection locked="0"/>
    </xf>
    <xf numFmtId="14" fontId="3" fillId="0" borderId="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5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40" xfId="0" applyFont="1" applyBorder="1" applyProtection="1">
      <protection locked="0"/>
    </xf>
    <xf numFmtId="0" fontId="3" fillId="0" borderId="41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2" fillId="0" borderId="46" xfId="0" applyFont="1" applyFill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/>
      <protection locked="0"/>
    </xf>
    <xf numFmtId="0" fontId="3" fillId="0" borderId="43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0" fillId="0" borderId="0" xfId="0" applyAlignment="1">
      <alignment wrapText="1"/>
    </xf>
    <xf numFmtId="0" fontId="2" fillId="0" borderId="43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20" fontId="3" fillId="0" borderId="6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6" fillId="0" borderId="31" xfId="0" applyFont="1" applyBorder="1" applyAlignment="1"/>
    <xf numFmtId="0" fontId="0" fillId="0" borderId="31" xfId="0" applyBorder="1" applyAlignment="1"/>
    <xf numFmtId="0" fontId="0" fillId="0" borderId="0" xfId="0" applyBorder="1" applyAlignment="1"/>
    <xf numFmtId="0" fontId="10" fillId="0" borderId="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28" xfId="0" applyFont="1" applyBorder="1" applyAlignment="1"/>
    <xf numFmtId="0" fontId="2" fillId="0" borderId="0" xfId="0" applyFont="1" applyAlignment="1">
      <alignment horizontal="center"/>
    </xf>
    <xf numFmtId="49" fontId="3" fillId="0" borderId="52" xfId="0" applyNumberFormat="1" applyFont="1" applyBorder="1" applyAlignment="1" applyProtection="1">
      <alignment horizontal="center"/>
      <protection locked="0"/>
    </xf>
    <xf numFmtId="49" fontId="1" fillId="0" borderId="58" xfId="0" applyNumberFormat="1" applyFont="1" applyBorder="1" applyAlignment="1" applyProtection="1">
      <alignment horizontal="center"/>
      <protection locked="0"/>
    </xf>
    <xf numFmtId="49" fontId="1" fillId="0" borderId="53" xfId="0" applyNumberFormat="1" applyFont="1" applyBorder="1" applyAlignment="1" applyProtection="1">
      <alignment horizontal="center"/>
      <protection locked="0"/>
    </xf>
    <xf numFmtId="0" fontId="3" fillId="0" borderId="52" xfId="0" applyFont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1" fillId="0" borderId="53" xfId="0" applyFont="1" applyBorder="1" applyAlignment="1" applyProtection="1">
      <alignment horizontal="center"/>
      <protection locked="0"/>
    </xf>
    <xf numFmtId="0" fontId="3" fillId="0" borderId="58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27" xfId="0" applyFont="1" applyBorder="1" applyAlignment="1"/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</cellXfs>
  <cellStyles count="1">
    <cellStyle name="normálne" xfId="0" builtinId="0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32</xdr:row>
      <xdr:rowOff>47625</xdr:rowOff>
    </xdr:from>
    <xdr:to>
      <xdr:col>14</xdr:col>
      <xdr:colOff>2047875</xdr:colOff>
      <xdr:row>41</xdr:row>
      <xdr:rowOff>9525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4019550" y="7448550"/>
          <a:ext cx="3219450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Domáci</a:t>
          </a:r>
        </a:p>
      </xdr:txBody>
    </xdr:sp>
    <xdr:clientData/>
  </xdr:twoCellAnchor>
  <xdr:twoCellAnchor>
    <xdr:from>
      <xdr:col>6</xdr:col>
      <xdr:colOff>76200</xdr:colOff>
      <xdr:row>43</xdr:row>
      <xdr:rowOff>190500</xdr:rowOff>
    </xdr:from>
    <xdr:to>
      <xdr:col>14</xdr:col>
      <xdr:colOff>895350</xdr:colOff>
      <xdr:row>43</xdr:row>
      <xdr:rowOff>190500</xdr:rowOff>
    </xdr:to>
    <xdr:sp macro="" textlink="">
      <xdr:nvSpPr>
        <xdr:cNvPr id="1333" name="Line 50"/>
        <xdr:cNvSpPr>
          <a:spLocks noChangeShapeType="1"/>
        </xdr:cNvSpPr>
      </xdr:nvSpPr>
      <xdr:spPr bwMode="auto">
        <a:xfrm>
          <a:off x="3848100" y="9925050"/>
          <a:ext cx="28194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43</xdr:row>
      <xdr:rowOff>171450</xdr:rowOff>
    </xdr:from>
    <xdr:to>
      <xdr:col>29</xdr:col>
      <xdr:colOff>104775</xdr:colOff>
      <xdr:row>43</xdr:row>
      <xdr:rowOff>171450</xdr:rowOff>
    </xdr:to>
    <xdr:sp macro="" textlink="">
      <xdr:nvSpPr>
        <xdr:cNvPr id="1334" name="Line 51"/>
        <xdr:cNvSpPr>
          <a:spLocks noChangeShapeType="1"/>
        </xdr:cNvSpPr>
      </xdr:nvSpPr>
      <xdr:spPr bwMode="auto">
        <a:xfrm>
          <a:off x="11439525" y="9906000"/>
          <a:ext cx="27908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1638300</xdr:colOff>
      <xdr:row>43</xdr:row>
      <xdr:rowOff>190500</xdr:rowOff>
    </xdr:from>
    <xdr:to>
      <xdr:col>17</xdr:col>
      <xdr:colOff>66675</xdr:colOff>
      <xdr:row>43</xdr:row>
      <xdr:rowOff>190500</xdr:rowOff>
    </xdr:to>
    <xdr:sp macro="" textlink="">
      <xdr:nvSpPr>
        <xdr:cNvPr id="1335" name="Line 52"/>
        <xdr:cNvSpPr>
          <a:spLocks noChangeShapeType="1"/>
        </xdr:cNvSpPr>
      </xdr:nvSpPr>
      <xdr:spPr bwMode="auto">
        <a:xfrm>
          <a:off x="7410450" y="9925050"/>
          <a:ext cx="30670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32</xdr:row>
      <xdr:rowOff>47625</xdr:rowOff>
    </xdr:from>
    <xdr:to>
      <xdr:col>20</xdr:col>
      <xdr:colOff>95250</xdr:colOff>
      <xdr:row>41</xdr:row>
      <xdr:rowOff>9525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7286625" y="7448550"/>
          <a:ext cx="3219450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Hostia</a:t>
          </a:r>
        </a:p>
      </xdr:txBody>
    </xdr:sp>
    <xdr:clientData/>
  </xdr:twoCellAnchor>
  <xdr:twoCellAnchor>
    <xdr:from>
      <xdr:col>20</xdr:col>
      <xdr:colOff>142875</xdr:colOff>
      <xdr:row>32</xdr:row>
      <xdr:rowOff>47625</xdr:rowOff>
    </xdr:from>
    <xdr:to>
      <xdr:col>30</xdr:col>
      <xdr:colOff>123825</xdr:colOff>
      <xdr:row>41</xdr:row>
      <xdr:rowOff>9525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0553700" y="7448550"/>
          <a:ext cx="3219450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Rozhodca</a:t>
          </a:r>
        </a:p>
      </xdr:txBody>
    </xdr:sp>
    <xdr:clientData/>
  </xdr:twoCellAnchor>
  <xdr:twoCellAnchor editAs="oneCell">
    <xdr:from>
      <xdr:col>14</xdr:col>
      <xdr:colOff>978958</xdr:colOff>
      <xdr:row>1</xdr:row>
      <xdr:rowOff>92605</xdr:rowOff>
    </xdr:from>
    <xdr:to>
      <xdr:col>14</xdr:col>
      <xdr:colOff>2050522</xdr:colOff>
      <xdr:row>5</xdr:row>
      <xdr:rowOff>185209</xdr:rowOff>
    </xdr:to>
    <xdr:pic>
      <xdr:nvPicPr>
        <xdr:cNvPr id="9" name="Obrázok 7" descr="logo-SST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0416" y="291043"/>
          <a:ext cx="1071564" cy="1018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43</xdr:row>
      <xdr:rowOff>190500</xdr:rowOff>
    </xdr:from>
    <xdr:to>
      <xdr:col>14</xdr:col>
      <xdr:colOff>895350</xdr:colOff>
      <xdr:row>43</xdr:row>
      <xdr:rowOff>190500</xdr:rowOff>
    </xdr:to>
    <xdr:sp macro="" textlink="">
      <xdr:nvSpPr>
        <xdr:cNvPr id="2205" name="Line 50"/>
        <xdr:cNvSpPr>
          <a:spLocks noChangeShapeType="1"/>
        </xdr:cNvSpPr>
      </xdr:nvSpPr>
      <xdr:spPr bwMode="auto">
        <a:xfrm>
          <a:off x="3533775" y="9925050"/>
          <a:ext cx="28194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171450</xdr:colOff>
      <xdr:row>43</xdr:row>
      <xdr:rowOff>171450</xdr:rowOff>
    </xdr:from>
    <xdr:to>
      <xdr:col>29</xdr:col>
      <xdr:colOff>104775</xdr:colOff>
      <xdr:row>43</xdr:row>
      <xdr:rowOff>171450</xdr:rowOff>
    </xdr:to>
    <xdr:sp macro="" textlink="">
      <xdr:nvSpPr>
        <xdr:cNvPr id="2206" name="Line 51"/>
        <xdr:cNvSpPr>
          <a:spLocks noChangeShapeType="1"/>
        </xdr:cNvSpPr>
      </xdr:nvSpPr>
      <xdr:spPr bwMode="auto">
        <a:xfrm>
          <a:off x="11125200" y="9906000"/>
          <a:ext cx="27908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1638300</xdr:colOff>
      <xdr:row>43</xdr:row>
      <xdr:rowOff>190500</xdr:rowOff>
    </xdr:from>
    <xdr:to>
      <xdr:col>17</xdr:col>
      <xdr:colOff>66675</xdr:colOff>
      <xdr:row>43</xdr:row>
      <xdr:rowOff>190500</xdr:rowOff>
    </xdr:to>
    <xdr:sp macro="" textlink="">
      <xdr:nvSpPr>
        <xdr:cNvPr id="2207" name="Line 52"/>
        <xdr:cNvSpPr>
          <a:spLocks noChangeShapeType="1"/>
        </xdr:cNvSpPr>
      </xdr:nvSpPr>
      <xdr:spPr bwMode="auto">
        <a:xfrm>
          <a:off x="7096125" y="9925050"/>
          <a:ext cx="30670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32</xdr:row>
      <xdr:rowOff>28575</xdr:rowOff>
    </xdr:from>
    <xdr:to>
      <xdr:col>14</xdr:col>
      <xdr:colOff>2057400</xdr:colOff>
      <xdr:row>40</xdr:row>
      <xdr:rowOff>190500</xdr:rowOff>
    </xdr:to>
    <xdr:sp macro="" textlink="">
      <xdr:nvSpPr>
        <xdr:cNvPr id="9" name="Text Box 48"/>
        <xdr:cNvSpPr txBox="1">
          <a:spLocks noChangeArrowheads="1"/>
        </xdr:cNvSpPr>
      </xdr:nvSpPr>
      <xdr:spPr bwMode="auto">
        <a:xfrm>
          <a:off x="4295775" y="7429500"/>
          <a:ext cx="3219450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Domáci</a:t>
          </a:r>
        </a:p>
      </xdr:txBody>
    </xdr:sp>
    <xdr:clientData/>
  </xdr:twoCellAnchor>
  <xdr:twoCellAnchor>
    <xdr:from>
      <xdr:col>15</xdr:col>
      <xdr:colOff>9525</xdr:colOff>
      <xdr:row>32</xdr:row>
      <xdr:rowOff>28575</xdr:rowOff>
    </xdr:from>
    <xdr:to>
      <xdr:col>20</xdr:col>
      <xdr:colOff>104775</xdr:colOff>
      <xdr:row>40</xdr:row>
      <xdr:rowOff>190500</xdr:rowOff>
    </xdr:to>
    <xdr:sp macro="" textlink="">
      <xdr:nvSpPr>
        <xdr:cNvPr id="10" name="Text Box 54"/>
        <xdr:cNvSpPr txBox="1">
          <a:spLocks noChangeArrowheads="1"/>
        </xdr:cNvSpPr>
      </xdr:nvSpPr>
      <xdr:spPr bwMode="auto">
        <a:xfrm>
          <a:off x="7562850" y="7429500"/>
          <a:ext cx="3495675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Hostia</a:t>
          </a:r>
        </a:p>
      </xdr:txBody>
    </xdr:sp>
    <xdr:clientData/>
  </xdr:twoCellAnchor>
  <xdr:twoCellAnchor>
    <xdr:from>
      <xdr:col>20</xdr:col>
      <xdr:colOff>152400</xdr:colOff>
      <xdr:row>32</xdr:row>
      <xdr:rowOff>28575</xdr:rowOff>
    </xdr:from>
    <xdr:to>
      <xdr:col>30</xdr:col>
      <xdr:colOff>133350</xdr:colOff>
      <xdr:row>40</xdr:row>
      <xdr:rowOff>190500</xdr:rowOff>
    </xdr:to>
    <xdr:sp macro="" textlink="">
      <xdr:nvSpPr>
        <xdr:cNvPr id="11" name="Text Box 55"/>
        <xdr:cNvSpPr txBox="1">
          <a:spLocks noChangeArrowheads="1"/>
        </xdr:cNvSpPr>
      </xdr:nvSpPr>
      <xdr:spPr bwMode="auto">
        <a:xfrm>
          <a:off x="11106150" y="7429500"/>
          <a:ext cx="3219450" cy="1781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Rozhodca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J89"/>
  <sheetViews>
    <sheetView tabSelected="1" view="pageBreakPreview" zoomScale="72" zoomScaleNormal="70" zoomScaleSheetLayoutView="72" workbookViewId="0">
      <selection activeCell="P23" sqref="P23"/>
    </sheetView>
  </sheetViews>
  <sheetFormatPr defaultRowHeight="15.75"/>
  <cols>
    <col min="1" max="1" width="1.7109375" style="135" customWidth="1"/>
    <col min="2" max="2" width="7.5703125" style="1" customWidth="1"/>
    <col min="3" max="3" width="11.140625" style="2" customWidth="1"/>
    <col min="4" max="4" width="28.42578125" style="1" customWidth="1"/>
    <col min="5" max="6" width="3.85546875" style="2" customWidth="1"/>
    <col min="7" max="7" width="2.42578125" style="1" customWidth="1"/>
    <col min="8" max="9" width="3" style="1" customWidth="1"/>
    <col min="10" max="10" width="2.85546875" style="1" customWidth="1"/>
    <col min="11" max="11" width="3.140625" style="1" customWidth="1"/>
    <col min="12" max="12" width="6.140625" style="1" customWidth="1"/>
    <col min="13" max="13" width="5" style="2" customWidth="1"/>
    <col min="14" max="14" width="4.42578125" style="2" customWidth="1"/>
    <col min="15" max="15" width="31.42578125" style="1" customWidth="1"/>
    <col min="16" max="16" width="33.85546875" style="1" customWidth="1"/>
    <col min="17" max="17" width="4.28515625" style="3" customWidth="1"/>
    <col min="18" max="26" width="4.28515625" style="1" customWidth="1"/>
    <col min="27" max="30" width="5.7109375" style="1" customWidth="1"/>
    <col min="31" max="31" width="6.7109375" style="3" customWidth="1"/>
    <col min="32" max="32" width="9.140625" style="1"/>
    <col min="33" max="44" width="9.140625" style="1" customWidth="1"/>
    <col min="45" max="47" width="9.140625" style="1"/>
    <col min="48" max="48" width="5.5703125" style="2" customWidth="1"/>
    <col min="49" max="49" width="5.28515625" style="2" customWidth="1"/>
    <col min="50" max="50" width="5.140625" style="2" customWidth="1"/>
    <col min="51" max="51" width="4.42578125" style="2" customWidth="1"/>
    <col min="52" max="52" width="5.85546875" style="2" customWidth="1"/>
    <col min="53" max="53" width="3.85546875" style="1" customWidth="1"/>
    <col min="54" max="54" width="4.7109375" style="1" customWidth="1"/>
    <col min="55" max="55" width="4.5703125" style="1" customWidth="1"/>
    <col min="56" max="56" width="5.28515625" style="1" customWidth="1"/>
    <col min="57" max="57" width="4.7109375" style="1" customWidth="1"/>
    <col min="58" max="58" width="4.42578125" style="1" customWidth="1"/>
    <col min="59" max="16384" width="9.140625" style="1"/>
  </cols>
  <sheetData>
    <row r="2" spans="1:58" ht="16.5" customHeight="1" thickBot="1">
      <c r="C2" s="69"/>
      <c r="D2" s="70"/>
      <c r="E2" s="71"/>
      <c r="F2" s="71"/>
      <c r="G2" s="70"/>
      <c r="H2" s="70"/>
      <c r="I2" s="70"/>
      <c r="J2" s="70"/>
      <c r="K2" s="70"/>
      <c r="L2" s="143"/>
      <c r="M2" s="72"/>
      <c r="N2" s="71"/>
      <c r="O2" s="70"/>
      <c r="P2" s="175" t="s">
        <v>24</v>
      </c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73"/>
    </row>
    <row r="3" spans="1:58" ht="18.75" thickBot="1">
      <c r="B3" s="141" t="s">
        <v>8</v>
      </c>
      <c r="C3" s="161" t="s">
        <v>34</v>
      </c>
      <c r="D3" s="162"/>
      <c r="E3" s="162"/>
      <c r="F3" s="163"/>
      <c r="G3" s="6"/>
      <c r="H3" s="4"/>
      <c r="I3" s="4"/>
      <c r="J3" s="44"/>
      <c r="K3" s="9"/>
      <c r="L3" s="9"/>
      <c r="M3" s="74"/>
      <c r="N3" s="8"/>
      <c r="O3" s="9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75"/>
    </row>
    <row r="4" spans="1:58" ht="18.75" thickBot="1">
      <c r="B4" s="7"/>
      <c r="C4" s="164"/>
      <c r="D4" s="165"/>
      <c r="E4" s="165"/>
      <c r="F4" s="166"/>
      <c r="G4" s="182" t="s">
        <v>41</v>
      </c>
      <c r="H4" s="183"/>
      <c r="I4" s="183"/>
      <c r="J4" s="184"/>
      <c r="K4" s="9"/>
      <c r="L4" s="105"/>
      <c r="M4" s="74" t="s">
        <v>73</v>
      </c>
      <c r="N4" s="8"/>
      <c r="O4" s="9"/>
      <c r="P4" s="195" t="s">
        <v>72</v>
      </c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75"/>
    </row>
    <row r="5" spans="1:58" ht="18.75" thickBot="1">
      <c r="B5" s="7"/>
      <c r="C5" s="59"/>
      <c r="D5" s="9" t="s">
        <v>30</v>
      </c>
      <c r="E5" s="8" t="s">
        <v>31</v>
      </c>
      <c r="F5" s="46" t="s">
        <v>32</v>
      </c>
      <c r="G5" s="7" t="s">
        <v>38</v>
      </c>
      <c r="H5" s="9" t="s">
        <v>39</v>
      </c>
      <c r="I5" s="9" t="s">
        <v>39</v>
      </c>
      <c r="J5" s="45" t="s">
        <v>40</v>
      </c>
      <c r="K5" s="9"/>
      <c r="L5" s="9"/>
      <c r="M5" s="74"/>
      <c r="N5" s="8"/>
      <c r="O5" s="9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75"/>
    </row>
    <row r="6" spans="1:58" ht="18.75" thickBot="1">
      <c r="A6" s="135" t="str">
        <f>C6</f>
        <v>X</v>
      </c>
      <c r="B6" s="7"/>
      <c r="C6" s="115" t="str">
        <f>IF(B3="x","X","A")</f>
        <v>X</v>
      </c>
      <c r="D6" s="86" t="s">
        <v>66</v>
      </c>
      <c r="E6" s="20">
        <f t="shared" ref="E6:F9" si="0">M70</f>
        <v>0</v>
      </c>
      <c r="F6" s="21">
        <f t="shared" si="0"/>
        <v>0</v>
      </c>
      <c r="G6" s="94"/>
      <c r="H6" s="95"/>
      <c r="I6" s="95"/>
      <c r="J6" s="96"/>
      <c r="K6" s="9"/>
      <c r="L6" s="105"/>
      <c r="M6" s="74" t="s">
        <v>74</v>
      </c>
      <c r="N6" s="8"/>
      <c r="O6" s="9"/>
      <c r="P6" s="9"/>
      <c r="Q6" s="68"/>
      <c r="R6" s="9"/>
      <c r="S6" s="9"/>
      <c r="T6" s="9"/>
      <c r="U6" s="9"/>
      <c r="V6" s="9"/>
      <c r="W6" s="9"/>
      <c r="X6" s="9"/>
      <c r="Y6" s="173" t="s">
        <v>25</v>
      </c>
      <c r="Z6" s="174"/>
      <c r="AA6" s="171" t="s">
        <v>26</v>
      </c>
      <c r="AB6" s="172"/>
      <c r="AC6" s="171" t="s">
        <v>27</v>
      </c>
      <c r="AD6" s="172"/>
      <c r="AE6" s="75"/>
    </row>
    <row r="7" spans="1:58" ht="18" customHeight="1">
      <c r="A7" s="135" t="str">
        <f t="shared" ref="A7:A36" si="1">C7</f>
        <v>Y</v>
      </c>
      <c r="B7" s="7"/>
      <c r="C7" s="116" t="str">
        <f>IF(B3="x","Y","B")</f>
        <v>Y</v>
      </c>
      <c r="D7" s="87" t="s">
        <v>66</v>
      </c>
      <c r="E7" s="28">
        <f t="shared" si="0"/>
        <v>0</v>
      </c>
      <c r="F7" s="29">
        <f t="shared" si="0"/>
        <v>0</v>
      </c>
      <c r="G7" s="97"/>
      <c r="H7" s="98"/>
      <c r="I7" s="98"/>
      <c r="J7" s="99"/>
      <c r="K7" s="9"/>
      <c r="L7" s="9"/>
      <c r="M7" s="74"/>
      <c r="N7" s="8"/>
      <c r="O7" s="152" t="s">
        <v>13</v>
      </c>
      <c r="P7" s="208"/>
      <c r="Q7" s="209"/>
      <c r="R7" s="209"/>
      <c r="S7" s="209"/>
      <c r="T7" s="209"/>
      <c r="U7" s="209"/>
      <c r="V7" s="209"/>
      <c r="W7" s="209"/>
      <c r="X7" s="210"/>
      <c r="Y7" s="178">
        <f>SUM(AC15:AC32)</f>
        <v>0</v>
      </c>
      <c r="Z7" s="179"/>
      <c r="AA7" s="146">
        <f>SUM(AA15:AA32)</f>
        <v>0</v>
      </c>
      <c r="AB7" s="147"/>
      <c r="AC7" s="146">
        <f>Q65+S65+U65+W65+Y65</f>
        <v>0</v>
      </c>
      <c r="AD7" s="147"/>
      <c r="AE7" s="75"/>
    </row>
    <row r="8" spans="1:58" ht="18.75" customHeight="1" thickBot="1">
      <c r="A8" s="135" t="str">
        <f t="shared" si="1"/>
        <v>Z</v>
      </c>
      <c r="B8" s="7"/>
      <c r="C8" s="116" t="str">
        <f>IF(B3="x","Z","C")</f>
        <v>Z</v>
      </c>
      <c r="D8" s="87" t="s">
        <v>66</v>
      </c>
      <c r="E8" s="28">
        <f t="shared" si="0"/>
        <v>0</v>
      </c>
      <c r="F8" s="29">
        <f t="shared" si="0"/>
        <v>0</v>
      </c>
      <c r="G8" s="97"/>
      <c r="H8" s="98"/>
      <c r="I8" s="98"/>
      <c r="J8" s="99"/>
      <c r="K8" s="9"/>
      <c r="L8" s="142"/>
      <c r="M8" s="74"/>
      <c r="N8" s="8"/>
      <c r="O8" s="152"/>
      <c r="P8" s="211"/>
      <c r="Q8" s="212"/>
      <c r="R8" s="212"/>
      <c r="S8" s="212"/>
      <c r="T8" s="212"/>
      <c r="U8" s="212"/>
      <c r="V8" s="212"/>
      <c r="W8" s="212"/>
      <c r="X8" s="213"/>
      <c r="Y8" s="180"/>
      <c r="Z8" s="181"/>
      <c r="AA8" s="148"/>
      <c r="AB8" s="149"/>
      <c r="AC8" s="148"/>
      <c r="AD8" s="149"/>
      <c r="AE8" s="75"/>
    </row>
    <row r="9" spans="1:58" ht="18.75" customHeight="1" thickBot="1">
      <c r="A9" s="135" t="str">
        <f t="shared" si="1"/>
        <v>U</v>
      </c>
      <c r="B9" s="7"/>
      <c r="C9" s="117" t="str">
        <f>IF(B3="x","U","D")</f>
        <v>U</v>
      </c>
      <c r="D9" s="88" t="s">
        <v>66</v>
      </c>
      <c r="E9" s="24">
        <f t="shared" si="0"/>
        <v>0</v>
      </c>
      <c r="F9" s="25">
        <f t="shared" si="0"/>
        <v>0</v>
      </c>
      <c r="G9" s="97"/>
      <c r="H9" s="98"/>
      <c r="I9" s="98"/>
      <c r="J9" s="99"/>
      <c r="K9" s="9"/>
      <c r="L9" s="9"/>
      <c r="M9" s="74"/>
      <c r="N9" s="8"/>
      <c r="O9" s="152" t="s">
        <v>14</v>
      </c>
      <c r="P9" s="208"/>
      <c r="Q9" s="209"/>
      <c r="R9" s="209"/>
      <c r="S9" s="209"/>
      <c r="T9" s="209"/>
      <c r="U9" s="209"/>
      <c r="V9" s="209"/>
      <c r="W9" s="209"/>
      <c r="X9" s="210"/>
      <c r="Y9" s="178">
        <f>SUM(AD15:AD32)</f>
        <v>0</v>
      </c>
      <c r="Z9" s="179"/>
      <c r="AA9" s="146">
        <f>SUM(AB15:AB32)</f>
        <v>0</v>
      </c>
      <c r="AB9" s="147"/>
      <c r="AC9" s="146">
        <f>R65+T65+V65+X65+Z65</f>
        <v>0</v>
      </c>
      <c r="AD9" s="147"/>
      <c r="AE9" s="75"/>
    </row>
    <row r="10" spans="1:58" ht="18.75" customHeight="1" thickBot="1">
      <c r="B10" s="7"/>
      <c r="C10" s="159" t="s">
        <v>28</v>
      </c>
      <c r="D10" s="86" t="s">
        <v>66</v>
      </c>
      <c r="E10" s="167">
        <f>IF(AND(AC15=0,AD15=0),0,IF(AC15=1,1,0))</f>
        <v>0</v>
      </c>
      <c r="F10" s="169">
        <f>IF(AND(AD15=0,AC15=0),0,IF(AD15=1,1,0))</f>
        <v>0</v>
      </c>
      <c r="G10" s="97"/>
      <c r="H10" s="98"/>
      <c r="I10" s="98"/>
      <c r="J10" s="99"/>
      <c r="K10" s="9"/>
      <c r="L10" s="142"/>
      <c r="M10" s="74"/>
      <c r="N10" s="8"/>
      <c r="O10" s="152"/>
      <c r="P10" s="211"/>
      <c r="Q10" s="212"/>
      <c r="R10" s="212"/>
      <c r="S10" s="212"/>
      <c r="T10" s="212"/>
      <c r="U10" s="212"/>
      <c r="V10" s="212"/>
      <c r="W10" s="212"/>
      <c r="X10" s="213"/>
      <c r="Y10" s="180"/>
      <c r="Z10" s="181"/>
      <c r="AA10" s="148"/>
      <c r="AB10" s="149"/>
      <c r="AC10" s="148"/>
      <c r="AD10" s="149"/>
      <c r="AE10" s="75"/>
    </row>
    <row r="11" spans="1:58" ht="16.5" thickBot="1">
      <c r="B11" s="7"/>
      <c r="C11" s="160"/>
      <c r="D11" s="88" t="s">
        <v>66</v>
      </c>
      <c r="E11" s="168"/>
      <c r="F11" s="170"/>
      <c r="G11" s="97"/>
      <c r="H11" s="98"/>
      <c r="I11" s="98"/>
      <c r="J11" s="99"/>
      <c r="K11" s="9"/>
      <c r="L11" s="9"/>
      <c r="M11" s="8"/>
      <c r="N11" s="8"/>
      <c r="O11" s="9"/>
      <c r="P11" s="9"/>
      <c r="Q11" s="68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75"/>
    </row>
    <row r="12" spans="1:58" ht="18.75" thickBot="1">
      <c r="B12" s="7"/>
      <c r="C12" s="205" t="s">
        <v>29</v>
      </c>
      <c r="D12" s="89" t="s">
        <v>66</v>
      </c>
      <c r="E12" s="167">
        <f>IF(AND(AC16=0,AD16=0),0,IF(AC16=1,1,0))</f>
        <v>0</v>
      </c>
      <c r="F12" s="169">
        <f>IF(AND(AD16=0,AC16=0),0,IF(AD16=1,1,0))</f>
        <v>0</v>
      </c>
      <c r="G12" s="97"/>
      <c r="H12" s="98"/>
      <c r="I12" s="98"/>
      <c r="J12" s="99"/>
      <c r="K12" s="9"/>
      <c r="L12" s="142"/>
      <c r="M12" s="74"/>
      <c r="N12" s="8"/>
      <c r="O12" s="9"/>
      <c r="P12" s="9"/>
      <c r="Q12" s="150" t="s">
        <v>21</v>
      </c>
      <c r="R12" s="151"/>
      <c r="S12" s="151"/>
      <c r="T12" s="150" t="s">
        <v>23</v>
      </c>
      <c r="U12" s="151"/>
      <c r="V12" s="150" t="s">
        <v>18</v>
      </c>
      <c r="W12" s="151"/>
      <c r="X12" s="202" t="s">
        <v>22</v>
      </c>
      <c r="Y12" s="202"/>
      <c r="Z12" s="202"/>
      <c r="AA12" s="202"/>
      <c r="AB12" s="202"/>
      <c r="AC12" s="202"/>
      <c r="AD12" s="202"/>
      <c r="AE12" s="75"/>
    </row>
    <row r="13" spans="1:58" ht="16.5" thickBot="1">
      <c r="B13" s="7"/>
      <c r="C13" s="160"/>
      <c r="D13" s="88" t="s">
        <v>66</v>
      </c>
      <c r="E13" s="168"/>
      <c r="F13" s="170"/>
      <c r="G13" s="100"/>
      <c r="H13" s="101"/>
      <c r="I13" s="101"/>
      <c r="J13" s="102"/>
      <c r="K13" s="9"/>
      <c r="L13" s="9"/>
      <c r="M13" s="8"/>
      <c r="N13" s="8"/>
      <c r="O13" s="9"/>
      <c r="P13" s="9"/>
      <c r="Q13" s="186"/>
      <c r="R13" s="187"/>
      <c r="S13" s="188"/>
      <c r="T13" s="189"/>
      <c r="U13" s="190"/>
      <c r="V13" s="189"/>
      <c r="W13" s="191"/>
      <c r="X13" s="189"/>
      <c r="Y13" s="192"/>
      <c r="Z13" s="192"/>
      <c r="AA13" s="192"/>
      <c r="AB13" s="192"/>
      <c r="AC13" s="192"/>
      <c r="AD13" s="190"/>
      <c r="AE13" s="75" t="s">
        <v>43</v>
      </c>
    </row>
    <row r="14" spans="1:58" ht="16.5" thickBot="1">
      <c r="B14" s="7" t="s">
        <v>42</v>
      </c>
      <c r="C14" s="7" t="s">
        <v>33</v>
      </c>
      <c r="D14" s="9"/>
      <c r="E14" s="8" t="s">
        <v>31</v>
      </c>
      <c r="F14" s="46" t="s">
        <v>32</v>
      </c>
      <c r="G14" s="7" t="s">
        <v>38</v>
      </c>
      <c r="H14" s="9" t="s">
        <v>39</v>
      </c>
      <c r="I14" s="9" t="s">
        <v>39</v>
      </c>
      <c r="J14" s="45" t="s">
        <v>40</v>
      </c>
      <c r="K14" s="9"/>
      <c r="L14" s="9"/>
      <c r="M14" s="8"/>
      <c r="N14" s="8"/>
      <c r="O14" s="43" t="s">
        <v>13</v>
      </c>
      <c r="P14" s="43" t="s">
        <v>14</v>
      </c>
      <c r="Q14" s="193" t="s">
        <v>15</v>
      </c>
      <c r="R14" s="201"/>
      <c r="S14" s="201"/>
      <c r="T14" s="201"/>
      <c r="U14" s="201"/>
      <c r="V14" s="201"/>
      <c r="W14" s="201"/>
      <c r="X14" s="201"/>
      <c r="Y14" s="201"/>
      <c r="Z14" s="194"/>
      <c r="AA14" s="193" t="s">
        <v>16</v>
      </c>
      <c r="AB14" s="194"/>
      <c r="AC14" s="193" t="s">
        <v>17</v>
      </c>
      <c r="AD14" s="194"/>
      <c r="AE14" s="75"/>
      <c r="AV14" s="185" t="s">
        <v>19</v>
      </c>
      <c r="AW14" s="185"/>
      <c r="AX14" s="185"/>
      <c r="AY14" s="185"/>
      <c r="AZ14" s="185"/>
      <c r="BB14" s="185" t="s">
        <v>20</v>
      </c>
      <c r="BC14" s="185"/>
      <c r="BD14" s="185"/>
      <c r="BE14" s="185"/>
      <c r="BF14" s="185"/>
    </row>
    <row r="15" spans="1:58" ht="18">
      <c r="A15" s="135" t="str">
        <f t="shared" si="1"/>
        <v>X</v>
      </c>
      <c r="B15" s="118"/>
      <c r="C15" s="115" t="str">
        <f>IF(B3="x","X","A")</f>
        <v>X</v>
      </c>
      <c r="D15" s="132" t="s">
        <v>66</v>
      </c>
      <c r="E15" s="62">
        <f t="shared" ref="E15:F18" si="2">M74</f>
        <v>0</v>
      </c>
      <c r="F15" s="63">
        <f t="shared" si="2"/>
        <v>0</v>
      </c>
      <c r="G15" s="94"/>
      <c r="H15" s="95"/>
      <c r="I15" s="95"/>
      <c r="J15" s="96"/>
      <c r="K15" s="9"/>
      <c r="L15" s="199" t="s">
        <v>12</v>
      </c>
      <c r="M15" s="12" t="s">
        <v>0</v>
      </c>
      <c r="N15" s="12" t="s">
        <v>1</v>
      </c>
      <c r="O15" s="48" t="str">
        <f>CONCATENATE(D10,"/",D11)</f>
        <v xml:space="preserve"> / </v>
      </c>
      <c r="P15" s="49" t="str">
        <f>CONCATENATE(D28,"/",D29)</f>
        <v xml:space="preserve"> / </v>
      </c>
      <c r="Q15" s="106"/>
      <c r="R15" s="107"/>
      <c r="S15" s="106"/>
      <c r="T15" s="107"/>
      <c r="U15" s="106"/>
      <c r="V15" s="107"/>
      <c r="W15" s="106"/>
      <c r="X15" s="107"/>
      <c r="Y15" s="106"/>
      <c r="Z15" s="108"/>
      <c r="AA15" s="22">
        <f>IF(AE15="wo",3,IF(AE15="ow",0,SUM(AV15:AZ15)))</f>
        <v>0</v>
      </c>
      <c r="AB15" s="32">
        <f>IF(AE15="wo",0,IF(AE15="ow",3,SUM(BB15:BF15)))</f>
        <v>0</v>
      </c>
      <c r="AC15" s="35">
        <f>IF(AA15=3,1,0)</f>
        <v>0</v>
      </c>
      <c r="AD15" s="36">
        <f>IF(AB15=3,1,0)</f>
        <v>0</v>
      </c>
      <c r="AE15" s="140"/>
      <c r="AS15" s="1">
        <f>SUM(Q15:Z15)</f>
        <v>0</v>
      </c>
      <c r="AV15" s="2">
        <f>IF(Q15&gt;R15,1,0)</f>
        <v>0</v>
      </c>
      <c r="AW15" s="2">
        <f>IF(S15&gt;T15,1,0)</f>
        <v>0</v>
      </c>
      <c r="AX15" s="2">
        <f>IF(U15&gt;V15,1,0)</f>
        <v>0</v>
      </c>
      <c r="AY15" s="2">
        <f>IF(W15&gt;X15,1,0)</f>
        <v>0</v>
      </c>
      <c r="AZ15" s="2">
        <f>IF(Y15&gt;Z15,1,0)</f>
        <v>0</v>
      </c>
      <c r="BB15" s="1">
        <f>IF(R15&gt;Q15,1,0)</f>
        <v>0</v>
      </c>
      <c r="BC15" s="1">
        <f>IF(T15&gt;S15,1,0)</f>
        <v>0</v>
      </c>
      <c r="BD15" s="1">
        <f>IF(V15&gt;U15,1,0)</f>
        <v>0</v>
      </c>
      <c r="BE15" s="1">
        <f>IF(X15&gt;W15,1,0)</f>
        <v>0</v>
      </c>
      <c r="BF15" s="1">
        <f>IF(Z15&gt;Y15,1,0)</f>
        <v>0</v>
      </c>
    </row>
    <row r="16" spans="1:58" ht="18.75" thickBot="1">
      <c r="A16" s="135" t="str">
        <f t="shared" si="1"/>
        <v>Y</v>
      </c>
      <c r="B16" s="118"/>
      <c r="C16" s="116" t="str">
        <f>IF(B3="x","Y","B")</f>
        <v>Y</v>
      </c>
      <c r="D16" s="133" t="s">
        <v>66</v>
      </c>
      <c r="E16" s="64">
        <f t="shared" si="2"/>
        <v>0</v>
      </c>
      <c r="F16" s="65">
        <f t="shared" si="2"/>
        <v>0</v>
      </c>
      <c r="G16" s="97"/>
      <c r="H16" s="98"/>
      <c r="I16" s="98"/>
      <c r="J16" s="99"/>
      <c r="K16" s="9"/>
      <c r="L16" s="200"/>
      <c r="M16" s="13" t="s">
        <v>2</v>
      </c>
      <c r="N16" s="13" t="s">
        <v>3</v>
      </c>
      <c r="O16" s="50" t="str">
        <f>CONCATENATE(D12,"/",D13)</f>
        <v xml:space="preserve"> / </v>
      </c>
      <c r="P16" s="51" t="str">
        <f>CONCATENATE(D30,"/",D31)</f>
        <v xml:space="preserve"> / </v>
      </c>
      <c r="Q16" s="109"/>
      <c r="R16" s="110"/>
      <c r="S16" s="109"/>
      <c r="T16" s="110"/>
      <c r="U16" s="109"/>
      <c r="V16" s="110"/>
      <c r="W16" s="109"/>
      <c r="X16" s="110"/>
      <c r="Y16" s="109"/>
      <c r="Z16" s="111"/>
      <c r="AA16" s="26">
        <f t="shared" ref="AA16:AA32" si="3">IF(AE16="wo",3,IF(AE16="ow",0,SUM(AV16:AZ16)))</f>
        <v>0</v>
      </c>
      <c r="AB16" s="33">
        <f t="shared" ref="AB16:AB32" si="4">IF(AE16="wo",0,IF(AE16="ow",3,SUM(BB16:BF16)))</f>
        <v>0</v>
      </c>
      <c r="AC16" s="37">
        <f t="shared" ref="AC16:AC32" si="5">IF(AA16=3,1,0)</f>
        <v>0</v>
      </c>
      <c r="AD16" s="38">
        <f t="shared" ref="AD16:AD32" si="6">IF(AB16=3,1,0)</f>
        <v>0</v>
      </c>
      <c r="AE16" s="140"/>
      <c r="AS16" s="1">
        <f t="shared" ref="AS16:AS32" si="7">SUM(Q16:Z16)</f>
        <v>0</v>
      </c>
      <c r="AV16" s="2">
        <f t="shared" ref="AV16:AV32" si="8">IF(Q16&gt;R16,1,0)</f>
        <v>0</v>
      </c>
      <c r="AW16" s="2">
        <f t="shared" ref="AW16:AW32" si="9">IF(S16&gt;T16,1,0)</f>
        <v>0</v>
      </c>
      <c r="AX16" s="2">
        <f t="shared" ref="AX16:AX32" si="10">IF(U16&gt;V16,1,0)</f>
        <v>0</v>
      </c>
      <c r="AY16" s="2">
        <f t="shared" ref="AY16:AY32" si="11">IF(W16&gt;X16,1,0)</f>
        <v>0</v>
      </c>
      <c r="AZ16" s="2">
        <f t="shared" ref="AZ16:AZ32" si="12">IF(Y16&gt;Z16,1,0)</f>
        <v>0</v>
      </c>
      <c r="BB16" s="1">
        <f t="shared" ref="BB16:BB32" si="13">IF(R16&gt;Q16,1,0)</f>
        <v>0</v>
      </c>
      <c r="BC16" s="1">
        <f t="shared" ref="BC16:BC32" si="14">IF(T16&gt;S16,1,0)</f>
        <v>0</v>
      </c>
      <c r="BD16" s="1">
        <f t="shared" ref="BD16:BD32" si="15">IF(V16&gt;U16,1,0)</f>
        <v>0</v>
      </c>
      <c r="BE16" s="1">
        <f t="shared" ref="BE16:BE32" si="16">IF(X16&gt;W16,1,0)</f>
        <v>0</v>
      </c>
      <c r="BF16" s="1">
        <f t="shared" ref="BF16:BF32" si="17">IF(Z16&gt;Y16,1,0)</f>
        <v>0</v>
      </c>
    </row>
    <row r="17" spans="1:62" ht="18">
      <c r="A17" s="135" t="str">
        <f t="shared" si="1"/>
        <v>Z</v>
      </c>
      <c r="B17" s="118"/>
      <c r="C17" s="116" t="str">
        <f>IF(B3="x","Z","C")</f>
        <v>Z</v>
      </c>
      <c r="D17" s="133" t="s">
        <v>66</v>
      </c>
      <c r="E17" s="64">
        <f t="shared" si="2"/>
        <v>0</v>
      </c>
      <c r="F17" s="65">
        <f t="shared" si="2"/>
        <v>0</v>
      </c>
      <c r="G17" s="97"/>
      <c r="H17" s="98"/>
      <c r="I17" s="98"/>
      <c r="J17" s="99"/>
      <c r="K17" s="9"/>
      <c r="L17" s="17" t="s">
        <v>18</v>
      </c>
      <c r="M17" s="14" t="str">
        <f>IF($B$3="a",BI17,BJ17)</f>
        <v>X</v>
      </c>
      <c r="N17" s="12" t="str">
        <f>IF($B$21="x",BJ17,BI17)</f>
        <v>A</v>
      </c>
      <c r="O17" s="48" t="str">
        <f>VLOOKUP(M17,$C$6:$D$9,2,0)</f>
        <v xml:space="preserve"> </v>
      </c>
      <c r="P17" s="49" t="str">
        <f>VLOOKUP(N17,$C$24:$D$27,2,0)</f>
        <v xml:space="preserve"> </v>
      </c>
      <c r="Q17" s="106"/>
      <c r="R17" s="107"/>
      <c r="S17" s="106"/>
      <c r="T17" s="107"/>
      <c r="U17" s="106"/>
      <c r="V17" s="107"/>
      <c r="W17" s="106"/>
      <c r="X17" s="107"/>
      <c r="Y17" s="106"/>
      <c r="Z17" s="108"/>
      <c r="AA17" s="22">
        <f t="shared" si="3"/>
        <v>0</v>
      </c>
      <c r="AB17" s="32">
        <f t="shared" si="4"/>
        <v>0</v>
      </c>
      <c r="AC17" s="35">
        <f t="shared" si="5"/>
        <v>0</v>
      </c>
      <c r="AD17" s="36">
        <f t="shared" si="6"/>
        <v>0</v>
      </c>
      <c r="AE17" s="140"/>
      <c r="AS17" s="1">
        <f t="shared" si="7"/>
        <v>0</v>
      </c>
      <c r="AV17" s="2">
        <f t="shared" si="8"/>
        <v>0</v>
      </c>
      <c r="AW17" s="2">
        <f t="shared" si="9"/>
        <v>0</v>
      </c>
      <c r="AX17" s="2">
        <f t="shared" si="10"/>
        <v>0</v>
      </c>
      <c r="AY17" s="2">
        <f t="shared" si="11"/>
        <v>0</v>
      </c>
      <c r="AZ17" s="2">
        <f t="shared" si="12"/>
        <v>0</v>
      </c>
      <c r="BB17" s="1">
        <f t="shared" si="13"/>
        <v>0</v>
      </c>
      <c r="BC17" s="1">
        <f t="shared" si="14"/>
        <v>0</v>
      </c>
      <c r="BD17" s="1">
        <f t="shared" si="15"/>
        <v>0</v>
      </c>
      <c r="BE17" s="1">
        <f t="shared" si="16"/>
        <v>0</v>
      </c>
      <c r="BF17" s="1">
        <f t="shared" si="17"/>
        <v>0</v>
      </c>
      <c r="BI17" s="14" t="s">
        <v>4</v>
      </c>
      <c r="BJ17" s="12" t="s">
        <v>8</v>
      </c>
    </row>
    <row r="18" spans="1:62" ht="18.75" thickBot="1">
      <c r="A18" s="135" t="str">
        <f t="shared" si="1"/>
        <v>U</v>
      </c>
      <c r="B18" s="118"/>
      <c r="C18" s="117" t="str">
        <f>IF(B3="x","U","D")</f>
        <v>U</v>
      </c>
      <c r="D18" s="134" t="s">
        <v>66</v>
      </c>
      <c r="E18" s="66">
        <f t="shared" si="2"/>
        <v>0</v>
      </c>
      <c r="F18" s="67">
        <f t="shared" si="2"/>
        <v>0</v>
      </c>
      <c r="G18" s="100"/>
      <c r="H18" s="101"/>
      <c r="I18" s="101"/>
      <c r="J18" s="102"/>
      <c r="K18" s="9"/>
      <c r="L18" s="18">
        <v>1</v>
      </c>
      <c r="M18" s="15" t="str">
        <f t="shared" ref="M18:M32" si="18">IF($B$3="a",BI18,BJ18)</f>
        <v>Y</v>
      </c>
      <c r="N18" s="11" t="str">
        <f t="shared" ref="N18:N32" si="19">IF($B$21="x",BJ18,BI18)</f>
        <v>B</v>
      </c>
      <c r="O18" s="52" t="str">
        <f>VLOOKUP(M18,$C$6:$D$9,2,0)</f>
        <v xml:space="preserve"> </v>
      </c>
      <c r="P18" s="53" t="str">
        <f>VLOOKUP(N18,$C$24:$D$27,2,0)</f>
        <v xml:space="preserve"> </v>
      </c>
      <c r="Q18" s="112"/>
      <c r="R18" s="113"/>
      <c r="S18" s="112"/>
      <c r="T18" s="113"/>
      <c r="U18" s="112"/>
      <c r="V18" s="113"/>
      <c r="W18" s="112"/>
      <c r="X18" s="113"/>
      <c r="Y18" s="112"/>
      <c r="Z18" s="114"/>
      <c r="AA18" s="30">
        <f t="shared" si="3"/>
        <v>0</v>
      </c>
      <c r="AB18" s="34">
        <f t="shared" si="4"/>
        <v>0</v>
      </c>
      <c r="AC18" s="39">
        <f t="shared" si="5"/>
        <v>0</v>
      </c>
      <c r="AD18" s="40">
        <f t="shared" si="6"/>
        <v>0</v>
      </c>
      <c r="AE18" s="140"/>
      <c r="AS18" s="1">
        <f t="shared" si="7"/>
        <v>0</v>
      </c>
      <c r="AV18" s="2">
        <f t="shared" si="8"/>
        <v>0</v>
      </c>
      <c r="AW18" s="2">
        <f t="shared" si="9"/>
        <v>0</v>
      </c>
      <c r="AX18" s="2">
        <f t="shared" si="10"/>
        <v>0</v>
      </c>
      <c r="AY18" s="2">
        <f t="shared" si="11"/>
        <v>0</v>
      </c>
      <c r="AZ18" s="2">
        <f t="shared" si="12"/>
        <v>0</v>
      </c>
      <c r="BB18" s="1">
        <f t="shared" si="13"/>
        <v>0</v>
      </c>
      <c r="BC18" s="1">
        <f t="shared" si="14"/>
        <v>0</v>
      </c>
      <c r="BD18" s="1">
        <f t="shared" si="15"/>
        <v>0</v>
      </c>
      <c r="BE18" s="1">
        <f t="shared" si="16"/>
        <v>0</v>
      </c>
      <c r="BF18" s="1">
        <f t="shared" si="17"/>
        <v>0</v>
      </c>
      <c r="BI18" s="15" t="s">
        <v>5</v>
      </c>
      <c r="BJ18" s="11" t="s">
        <v>9</v>
      </c>
    </row>
    <row r="19" spans="1:62" ht="18.75" thickBot="1">
      <c r="B19" s="10"/>
      <c r="C19" s="78"/>
      <c r="D19" s="5" t="s">
        <v>66</v>
      </c>
      <c r="E19" s="56"/>
      <c r="F19" s="56"/>
      <c r="G19" s="5"/>
      <c r="H19" s="5"/>
      <c r="I19" s="5"/>
      <c r="J19" s="47"/>
      <c r="K19" s="9"/>
      <c r="L19" s="18"/>
      <c r="M19" s="15" t="str">
        <f t="shared" si="18"/>
        <v>Z</v>
      </c>
      <c r="N19" s="11" t="str">
        <f t="shared" si="19"/>
        <v>C</v>
      </c>
      <c r="O19" s="52" t="str">
        <f>VLOOKUP(M19,$C$6:$D$9,2,0)</f>
        <v xml:space="preserve"> </v>
      </c>
      <c r="P19" s="53" t="str">
        <f>VLOOKUP(N19,$C$24:$D$27,2,0)</f>
        <v xml:space="preserve"> </v>
      </c>
      <c r="Q19" s="112"/>
      <c r="R19" s="113"/>
      <c r="S19" s="112"/>
      <c r="T19" s="113"/>
      <c r="U19" s="112"/>
      <c r="V19" s="113"/>
      <c r="W19" s="112"/>
      <c r="X19" s="113"/>
      <c r="Y19" s="112"/>
      <c r="Z19" s="114"/>
      <c r="AA19" s="30">
        <f t="shared" si="3"/>
        <v>0</v>
      </c>
      <c r="AB19" s="34">
        <f t="shared" si="4"/>
        <v>0</v>
      </c>
      <c r="AC19" s="39">
        <f t="shared" si="5"/>
        <v>0</v>
      </c>
      <c r="AD19" s="40">
        <f t="shared" si="6"/>
        <v>0</v>
      </c>
      <c r="AE19" s="140"/>
      <c r="AS19" s="1">
        <f t="shared" si="7"/>
        <v>0</v>
      </c>
      <c r="AV19" s="2">
        <f t="shared" si="8"/>
        <v>0</v>
      </c>
      <c r="AW19" s="2">
        <f t="shared" si="9"/>
        <v>0</v>
      </c>
      <c r="AX19" s="2">
        <f t="shared" si="10"/>
        <v>0</v>
      </c>
      <c r="AY19" s="2">
        <f t="shared" si="11"/>
        <v>0</v>
      </c>
      <c r="AZ19" s="2">
        <f t="shared" si="12"/>
        <v>0</v>
      </c>
      <c r="BB19" s="1">
        <f t="shared" si="13"/>
        <v>0</v>
      </c>
      <c r="BC19" s="1">
        <f t="shared" si="14"/>
        <v>0</v>
      </c>
      <c r="BD19" s="1">
        <f t="shared" si="15"/>
        <v>0</v>
      </c>
      <c r="BE19" s="1">
        <f t="shared" si="16"/>
        <v>0</v>
      </c>
      <c r="BF19" s="1">
        <f t="shared" si="17"/>
        <v>0</v>
      </c>
      <c r="BI19" s="15" t="s">
        <v>6</v>
      </c>
      <c r="BJ19" s="11" t="s">
        <v>10</v>
      </c>
    </row>
    <row r="20" spans="1:62" ht="18.75" thickBot="1">
      <c r="C20" s="77"/>
      <c r="D20" s="9" t="s">
        <v>66</v>
      </c>
      <c r="E20" s="8"/>
      <c r="F20" s="8"/>
      <c r="G20" s="9"/>
      <c r="H20" s="9"/>
      <c r="I20" s="9"/>
      <c r="J20" s="45"/>
      <c r="K20" s="9"/>
      <c r="L20" s="19"/>
      <c r="M20" s="16" t="str">
        <f t="shared" si="18"/>
        <v>U</v>
      </c>
      <c r="N20" s="13" t="str">
        <f t="shared" si="19"/>
        <v>D</v>
      </c>
      <c r="O20" s="50" t="str">
        <f>VLOOKUP(M20,$C$6:$D$9,2,0)</f>
        <v xml:space="preserve"> </v>
      </c>
      <c r="P20" s="51" t="str">
        <f>VLOOKUP(N20,$C$24:$D$27,2,0)</f>
        <v xml:space="preserve"> </v>
      </c>
      <c r="Q20" s="109"/>
      <c r="R20" s="110"/>
      <c r="S20" s="109"/>
      <c r="T20" s="110"/>
      <c r="U20" s="109"/>
      <c r="V20" s="110"/>
      <c r="W20" s="109"/>
      <c r="X20" s="110"/>
      <c r="Y20" s="109"/>
      <c r="Z20" s="111"/>
      <c r="AA20" s="26">
        <f t="shared" si="3"/>
        <v>0</v>
      </c>
      <c r="AB20" s="33">
        <f t="shared" si="4"/>
        <v>0</v>
      </c>
      <c r="AC20" s="41">
        <f t="shared" si="5"/>
        <v>0</v>
      </c>
      <c r="AD20" s="42">
        <f t="shared" si="6"/>
        <v>0</v>
      </c>
      <c r="AE20" s="140"/>
      <c r="AS20" s="1">
        <f t="shared" si="7"/>
        <v>0</v>
      </c>
      <c r="AV20" s="2">
        <f t="shared" si="8"/>
        <v>0</v>
      </c>
      <c r="AW20" s="2">
        <f t="shared" si="9"/>
        <v>0</v>
      </c>
      <c r="AX20" s="2">
        <f t="shared" si="10"/>
        <v>0</v>
      </c>
      <c r="AY20" s="2">
        <f t="shared" si="11"/>
        <v>0</v>
      </c>
      <c r="AZ20" s="2">
        <f t="shared" si="12"/>
        <v>0</v>
      </c>
      <c r="BB20" s="1">
        <f t="shared" si="13"/>
        <v>0</v>
      </c>
      <c r="BC20" s="1">
        <f t="shared" si="14"/>
        <v>0</v>
      </c>
      <c r="BD20" s="1">
        <f t="shared" si="15"/>
        <v>0</v>
      </c>
      <c r="BE20" s="1">
        <f t="shared" si="16"/>
        <v>0</v>
      </c>
      <c r="BF20" s="1">
        <f t="shared" si="17"/>
        <v>0</v>
      </c>
      <c r="BI20" s="16" t="s">
        <v>7</v>
      </c>
      <c r="BJ20" s="13" t="s">
        <v>11</v>
      </c>
    </row>
    <row r="21" spans="1:62" ht="18">
      <c r="B21" s="141" t="s">
        <v>4</v>
      </c>
      <c r="C21" s="203" t="s">
        <v>35</v>
      </c>
      <c r="D21" s="162"/>
      <c r="E21" s="162"/>
      <c r="F21" s="163"/>
      <c r="G21" s="6"/>
      <c r="H21" s="4"/>
      <c r="I21" s="4"/>
      <c r="J21" s="44"/>
      <c r="K21" s="9"/>
      <c r="L21" s="17" t="s">
        <v>18</v>
      </c>
      <c r="M21" s="12" t="str">
        <f t="shared" si="18"/>
        <v>X</v>
      </c>
      <c r="N21" s="12" t="str">
        <f t="shared" si="19"/>
        <v>B</v>
      </c>
      <c r="O21" s="48" t="str">
        <f>IF(AND(VLOOKUP(M21,$A$15:$D$18,2,0)&gt;1,VLOOKUP(M21,$A$15:$D$18,2,0)&lt;3),VLOOKUP(M21,$A$15:$D$18,4,0),VLOOKUP(M21,$C$6:$D$9,2,0))</f>
        <v xml:space="preserve"> </v>
      </c>
      <c r="P21" s="48" t="str">
        <f>IF(AND(VLOOKUP(N21,$A$33:$D$36,2,0)&gt;1,VLOOKUP(N21,$A$33:$D$36,2,0)&lt;3),VLOOKUP(N21,$A$33:$D$36,4,0),VLOOKUP(N21,$C$24:$D$27,2,0))</f>
        <v xml:space="preserve"> </v>
      </c>
      <c r="Q21" s="106"/>
      <c r="R21" s="107"/>
      <c r="S21" s="106"/>
      <c r="T21" s="107"/>
      <c r="U21" s="106"/>
      <c r="V21" s="107"/>
      <c r="W21" s="106"/>
      <c r="X21" s="107"/>
      <c r="Y21" s="106"/>
      <c r="Z21" s="108"/>
      <c r="AA21" s="22">
        <f t="shared" si="3"/>
        <v>0</v>
      </c>
      <c r="AB21" s="23">
        <f t="shared" si="4"/>
        <v>0</v>
      </c>
      <c r="AC21" s="35">
        <f t="shared" si="5"/>
        <v>0</v>
      </c>
      <c r="AD21" s="36">
        <f t="shared" si="6"/>
        <v>0</v>
      </c>
      <c r="AE21" s="140"/>
      <c r="AS21" s="1">
        <f t="shared" si="7"/>
        <v>0</v>
      </c>
      <c r="AV21" s="2">
        <f t="shared" si="8"/>
        <v>0</v>
      </c>
      <c r="AW21" s="2">
        <f t="shared" si="9"/>
        <v>0</v>
      </c>
      <c r="AX21" s="2">
        <f t="shared" si="10"/>
        <v>0</v>
      </c>
      <c r="AY21" s="2">
        <f t="shared" si="11"/>
        <v>0</v>
      </c>
      <c r="AZ21" s="2">
        <f t="shared" si="12"/>
        <v>0</v>
      </c>
      <c r="BB21" s="1">
        <f t="shared" si="13"/>
        <v>0</v>
      </c>
      <c r="BC21" s="1">
        <f t="shared" si="14"/>
        <v>0</v>
      </c>
      <c r="BD21" s="1">
        <f t="shared" si="15"/>
        <v>0</v>
      </c>
      <c r="BE21" s="1">
        <f t="shared" si="16"/>
        <v>0</v>
      </c>
      <c r="BF21" s="1">
        <f t="shared" si="17"/>
        <v>0</v>
      </c>
      <c r="BI21" s="12" t="s">
        <v>5</v>
      </c>
      <c r="BJ21" s="12" t="s">
        <v>8</v>
      </c>
    </row>
    <row r="22" spans="1:62" ht="18">
      <c r="B22" s="7"/>
      <c r="C22" s="204"/>
      <c r="D22" s="165"/>
      <c r="E22" s="165"/>
      <c r="F22" s="166"/>
      <c r="G22" s="182" t="s">
        <v>41</v>
      </c>
      <c r="H22" s="183"/>
      <c r="I22" s="183"/>
      <c r="J22" s="184"/>
      <c r="K22" s="9"/>
      <c r="L22" s="18">
        <v>2</v>
      </c>
      <c r="M22" s="11" t="str">
        <f t="shared" si="18"/>
        <v>Y</v>
      </c>
      <c r="N22" s="11" t="str">
        <f t="shared" si="19"/>
        <v>C</v>
      </c>
      <c r="O22" s="52" t="str">
        <f>IF(AND(VLOOKUP(M22,$A$15:$D$18,2,0)&gt;1,VLOOKUP(M22,$A$15:$D$18,2,0)&lt;3),VLOOKUP(M22,$A$15:$D$18,4,0),VLOOKUP(M22,$C$6:$D$9,2,0))</f>
        <v xml:space="preserve"> </v>
      </c>
      <c r="P22" s="52" t="str">
        <f>IF(AND(VLOOKUP(N22,$A$33:$D$36,2,0)&gt;1,VLOOKUP(N22,$A$33:$D$36,2,0)&lt;3),VLOOKUP(N22,$A$33:$D$36,4,0),VLOOKUP(N22,$C$24:$D$27,2,0))</f>
        <v xml:space="preserve"> </v>
      </c>
      <c r="Q22" s="112"/>
      <c r="R22" s="113"/>
      <c r="S22" s="112"/>
      <c r="T22" s="113"/>
      <c r="U22" s="112"/>
      <c r="V22" s="113"/>
      <c r="W22" s="112"/>
      <c r="X22" s="113"/>
      <c r="Y22" s="112"/>
      <c r="Z22" s="114"/>
      <c r="AA22" s="30">
        <f t="shared" si="3"/>
        <v>0</v>
      </c>
      <c r="AB22" s="31">
        <f t="shared" si="4"/>
        <v>0</v>
      </c>
      <c r="AC22" s="39">
        <f t="shared" si="5"/>
        <v>0</v>
      </c>
      <c r="AD22" s="40">
        <f t="shared" si="6"/>
        <v>0</v>
      </c>
      <c r="AE22" s="140"/>
      <c r="AS22" s="1">
        <f t="shared" si="7"/>
        <v>0</v>
      </c>
      <c r="AV22" s="2">
        <f t="shared" si="8"/>
        <v>0</v>
      </c>
      <c r="AW22" s="2">
        <f t="shared" si="9"/>
        <v>0</v>
      </c>
      <c r="AX22" s="2">
        <f t="shared" si="10"/>
        <v>0</v>
      </c>
      <c r="AY22" s="2">
        <f t="shared" si="11"/>
        <v>0</v>
      </c>
      <c r="AZ22" s="2">
        <f t="shared" si="12"/>
        <v>0</v>
      </c>
      <c r="BB22" s="1">
        <f t="shared" si="13"/>
        <v>0</v>
      </c>
      <c r="BC22" s="1">
        <f t="shared" si="14"/>
        <v>0</v>
      </c>
      <c r="BD22" s="1">
        <f t="shared" si="15"/>
        <v>0</v>
      </c>
      <c r="BE22" s="1">
        <f t="shared" si="16"/>
        <v>0</v>
      </c>
      <c r="BF22" s="1">
        <f t="shared" si="17"/>
        <v>0</v>
      </c>
      <c r="BI22" s="11" t="s">
        <v>6</v>
      </c>
      <c r="BJ22" s="11" t="s">
        <v>9</v>
      </c>
    </row>
    <row r="23" spans="1:62" ht="18.75" thickBot="1">
      <c r="B23" s="7"/>
      <c r="C23" s="76"/>
      <c r="D23" s="9" t="s">
        <v>30</v>
      </c>
      <c r="E23" s="8" t="s">
        <v>31</v>
      </c>
      <c r="F23" s="46" t="s">
        <v>32</v>
      </c>
      <c r="G23" s="7" t="s">
        <v>38</v>
      </c>
      <c r="H23" s="9" t="s">
        <v>39</v>
      </c>
      <c r="I23" s="9" t="s">
        <v>39</v>
      </c>
      <c r="J23" s="45" t="s">
        <v>40</v>
      </c>
      <c r="K23" s="9"/>
      <c r="L23" s="18"/>
      <c r="M23" s="11" t="str">
        <f t="shared" si="18"/>
        <v>Z</v>
      </c>
      <c r="N23" s="11" t="str">
        <f t="shared" si="19"/>
        <v>D</v>
      </c>
      <c r="O23" s="52" t="str">
        <f>IF(AND(VLOOKUP(M23,$A$15:$D$18,2,0)&gt;1,VLOOKUP(M23,$A$15:$D$18,2,0)&lt;3),VLOOKUP(M23,$A$15:$D$18,4,0),VLOOKUP(M23,$C$6:$D$9,2,0))</f>
        <v xml:space="preserve"> </v>
      </c>
      <c r="P23" s="52" t="str">
        <f>IF(AND(VLOOKUP(N23,$A$33:$D$36,2,0)&gt;1,VLOOKUP(N23,$A$33:$D$36,2,0)&lt;3),VLOOKUP(N23,$A$33:$D$36,4,0),VLOOKUP(N23,$C$24:$D$27,2,0))</f>
        <v xml:space="preserve"> </v>
      </c>
      <c r="Q23" s="112"/>
      <c r="R23" s="113"/>
      <c r="S23" s="112"/>
      <c r="T23" s="113"/>
      <c r="U23" s="112"/>
      <c r="V23" s="113"/>
      <c r="W23" s="112"/>
      <c r="X23" s="113"/>
      <c r="Y23" s="112"/>
      <c r="Z23" s="114"/>
      <c r="AA23" s="30">
        <f t="shared" si="3"/>
        <v>0</v>
      </c>
      <c r="AB23" s="31">
        <f t="shared" si="4"/>
        <v>0</v>
      </c>
      <c r="AC23" s="39">
        <f t="shared" si="5"/>
        <v>0</v>
      </c>
      <c r="AD23" s="40">
        <f t="shared" si="6"/>
        <v>0</v>
      </c>
      <c r="AE23" s="140"/>
      <c r="AS23" s="1">
        <f t="shared" si="7"/>
        <v>0</v>
      </c>
      <c r="AV23" s="2">
        <f t="shared" si="8"/>
        <v>0</v>
      </c>
      <c r="AW23" s="2">
        <f t="shared" si="9"/>
        <v>0</v>
      </c>
      <c r="AX23" s="2">
        <f t="shared" si="10"/>
        <v>0</v>
      </c>
      <c r="AY23" s="2">
        <f t="shared" si="11"/>
        <v>0</v>
      </c>
      <c r="AZ23" s="2">
        <f t="shared" si="12"/>
        <v>0</v>
      </c>
      <c r="BB23" s="1">
        <f t="shared" si="13"/>
        <v>0</v>
      </c>
      <c r="BC23" s="1">
        <f t="shared" si="14"/>
        <v>0</v>
      </c>
      <c r="BD23" s="1">
        <f t="shared" si="15"/>
        <v>0</v>
      </c>
      <c r="BE23" s="1">
        <f t="shared" si="16"/>
        <v>0</v>
      </c>
      <c r="BF23" s="1">
        <f t="shared" si="17"/>
        <v>0</v>
      </c>
      <c r="BI23" s="11" t="s">
        <v>7</v>
      </c>
      <c r="BJ23" s="11" t="s">
        <v>10</v>
      </c>
    </row>
    <row r="24" spans="1:62" ht="18.75" thickBot="1">
      <c r="A24" s="135" t="str">
        <f t="shared" si="1"/>
        <v>A</v>
      </c>
      <c r="B24" s="7"/>
      <c r="C24" s="115" t="str">
        <f>IF(B21="x","X","A")</f>
        <v>A</v>
      </c>
      <c r="D24" s="86" t="s">
        <v>66</v>
      </c>
      <c r="E24" s="20">
        <f t="shared" ref="E24:F27" si="20">M82</f>
        <v>0</v>
      </c>
      <c r="F24" s="21">
        <f t="shared" si="20"/>
        <v>0</v>
      </c>
      <c r="G24" s="94"/>
      <c r="H24" s="95"/>
      <c r="I24" s="95"/>
      <c r="J24" s="96"/>
      <c r="K24" s="9"/>
      <c r="L24" s="19"/>
      <c r="M24" s="13" t="str">
        <f t="shared" si="18"/>
        <v>U</v>
      </c>
      <c r="N24" s="13" t="str">
        <f t="shared" si="19"/>
        <v>A</v>
      </c>
      <c r="O24" s="50" t="str">
        <f>IF(AND(VLOOKUP(M24,$A$15:$D$18,2,0)&gt;1,VLOOKUP(M24,$A$15:$D$18,2,0)&lt;3),VLOOKUP(M24,$A$15:$D$18,4,0),VLOOKUP(M24,$C$6:$D$9,2,0))</f>
        <v xml:space="preserve"> </v>
      </c>
      <c r="P24" s="50" t="str">
        <f>IF(AND(VLOOKUP(N24,$A$33:$D$36,2,0)&gt;1,VLOOKUP(N24,$A$33:$D$36,2,0)&lt;3),VLOOKUP(N24,$A$33:$D$36,4,0),VLOOKUP(N24,$C$24:$D$27,2,0))</f>
        <v xml:space="preserve"> </v>
      </c>
      <c r="Q24" s="109"/>
      <c r="R24" s="110"/>
      <c r="S24" s="109"/>
      <c r="T24" s="110"/>
      <c r="U24" s="109"/>
      <c r="V24" s="110"/>
      <c r="W24" s="109"/>
      <c r="X24" s="110"/>
      <c r="Y24" s="109"/>
      <c r="Z24" s="111"/>
      <c r="AA24" s="26">
        <f t="shared" si="3"/>
        <v>0</v>
      </c>
      <c r="AB24" s="27">
        <f t="shared" si="4"/>
        <v>0</v>
      </c>
      <c r="AC24" s="41">
        <f t="shared" si="5"/>
        <v>0</v>
      </c>
      <c r="AD24" s="42">
        <f t="shared" si="6"/>
        <v>0</v>
      </c>
      <c r="AE24" s="140"/>
      <c r="AS24" s="1">
        <f t="shared" si="7"/>
        <v>0</v>
      </c>
      <c r="AV24" s="2">
        <f t="shared" si="8"/>
        <v>0</v>
      </c>
      <c r="AW24" s="2">
        <f t="shared" si="9"/>
        <v>0</v>
      </c>
      <c r="AX24" s="2">
        <f t="shared" si="10"/>
        <v>0</v>
      </c>
      <c r="AY24" s="2">
        <f t="shared" si="11"/>
        <v>0</v>
      </c>
      <c r="AZ24" s="2">
        <f t="shared" si="12"/>
        <v>0</v>
      </c>
      <c r="BB24" s="1">
        <f t="shared" si="13"/>
        <v>0</v>
      </c>
      <c r="BC24" s="1">
        <f t="shared" si="14"/>
        <v>0</v>
      </c>
      <c r="BD24" s="1">
        <f t="shared" si="15"/>
        <v>0</v>
      </c>
      <c r="BE24" s="1">
        <f t="shared" si="16"/>
        <v>0</v>
      </c>
      <c r="BF24" s="1">
        <f t="shared" si="17"/>
        <v>0</v>
      </c>
      <c r="BI24" s="13" t="s">
        <v>4</v>
      </c>
      <c r="BJ24" s="13" t="s">
        <v>11</v>
      </c>
    </row>
    <row r="25" spans="1:62" ht="18">
      <c r="A25" s="135" t="str">
        <f t="shared" si="1"/>
        <v>B</v>
      </c>
      <c r="B25" s="7"/>
      <c r="C25" s="116" t="str">
        <f>IF(B21="x","Y","B")</f>
        <v>B</v>
      </c>
      <c r="D25" s="87" t="s">
        <v>66</v>
      </c>
      <c r="E25" s="28">
        <f t="shared" si="20"/>
        <v>0</v>
      </c>
      <c r="F25" s="29">
        <f t="shared" si="20"/>
        <v>0</v>
      </c>
      <c r="G25" s="97"/>
      <c r="H25" s="98"/>
      <c r="I25" s="98"/>
      <c r="J25" s="99"/>
      <c r="K25" s="9"/>
      <c r="L25" s="17" t="s">
        <v>18</v>
      </c>
      <c r="M25" s="12" t="str">
        <f t="shared" si="18"/>
        <v>X</v>
      </c>
      <c r="N25" s="12" t="str">
        <f t="shared" si="19"/>
        <v>C</v>
      </c>
      <c r="O25" s="48" t="str">
        <f>IF(AND(VLOOKUP(M25,$A$15:$D$18,2,0)&gt;1,VLOOKUP(M25,$A$15:$D$18,2,0)&lt;4),VLOOKUP(M25,$A$15:$D$18,4,0),VLOOKUP(M25,$C$6:$D$9,2,0))</f>
        <v xml:space="preserve"> </v>
      </c>
      <c r="P25" s="48" t="str">
        <f>IF(AND(VLOOKUP(N25,$A$33:$D$36,2,0)&gt;1,VLOOKUP(N25,$A$33:$D$36,2,0)&lt;4),VLOOKUP(N25,$A$33:$D$36,4,0),VLOOKUP(N25,$C$24:$D$27,2,0))</f>
        <v xml:space="preserve"> </v>
      </c>
      <c r="Q25" s="106"/>
      <c r="R25" s="107"/>
      <c r="S25" s="106"/>
      <c r="T25" s="107"/>
      <c r="U25" s="106"/>
      <c r="V25" s="107"/>
      <c r="W25" s="106"/>
      <c r="X25" s="107"/>
      <c r="Y25" s="106"/>
      <c r="Z25" s="108"/>
      <c r="AA25" s="22">
        <f t="shared" si="3"/>
        <v>0</v>
      </c>
      <c r="AB25" s="23">
        <f t="shared" si="4"/>
        <v>0</v>
      </c>
      <c r="AC25" s="35">
        <f t="shared" si="5"/>
        <v>0</v>
      </c>
      <c r="AD25" s="36">
        <f t="shared" si="6"/>
        <v>0</v>
      </c>
      <c r="AE25" s="140"/>
      <c r="AS25" s="1">
        <f t="shared" si="7"/>
        <v>0</v>
      </c>
      <c r="AV25" s="2">
        <f t="shared" si="8"/>
        <v>0</v>
      </c>
      <c r="AW25" s="2">
        <f t="shared" si="9"/>
        <v>0</v>
      </c>
      <c r="AX25" s="2">
        <f t="shared" si="10"/>
        <v>0</v>
      </c>
      <c r="AY25" s="2">
        <f t="shared" si="11"/>
        <v>0</v>
      </c>
      <c r="AZ25" s="2">
        <f t="shared" si="12"/>
        <v>0</v>
      </c>
      <c r="BB25" s="1">
        <f t="shared" si="13"/>
        <v>0</v>
      </c>
      <c r="BC25" s="1">
        <f t="shared" si="14"/>
        <v>0</v>
      </c>
      <c r="BD25" s="1">
        <f t="shared" si="15"/>
        <v>0</v>
      </c>
      <c r="BE25" s="1">
        <f t="shared" si="16"/>
        <v>0</v>
      </c>
      <c r="BF25" s="1">
        <f t="shared" si="17"/>
        <v>0</v>
      </c>
      <c r="BI25" s="12" t="s">
        <v>6</v>
      </c>
      <c r="BJ25" s="12" t="s">
        <v>8</v>
      </c>
    </row>
    <row r="26" spans="1:62" ht="18">
      <c r="A26" s="135" t="str">
        <f t="shared" si="1"/>
        <v>C</v>
      </c>
      <c r="B26" s="7"/>
      <c r="C26" s="116" t="str">
        <f>IF(B21="x","Z","C")</f>
        <v>C</v>
      </c>
      <c r="D26" s="87" t="s">
        <v>66</v>
      </c>
      <c r="E26" s="28">
        <f t="shared" si="20"/>
        <v>0</v>
      </c>
      <c r="F26" s="29">
        <f t="shared" si="20"/>
        <v>0</v>
      </c>
      <c r="G26" s="97"/>
      <c r="H26" s="98"/>
      <c r="I26" s="98"/>
      <c r="J26" s="99"/>
      <c r="K26" s="9"/>
      <c r="L26" s="18">
        <v>3</v>
      </c>
      <c r="M26" s="11" t="str">
        <f t="shared" si="18"/>
        <v>Y</v>
      </c>
      <c r="N26" s="11" t="str">
        <f t="shared" si="19"/>
        <v>D</v>
      </c>
      <c r="O26" s="52" t="str">
        <f>IF(AND(VLOOKUP(M26,$A$15:$D$18,2,0)&gt;1,VLOOKUP(M26,$A$15:$D$18,2,0)&lt;4),VLOOKUP(M26,$A$15:$D$18,4,0),VLOOKUP(M26,$C$6:$D$9,2,0))</f>
        <v xml:space="preserve"> </v>
      </c>
      <c r="P26" s="52" t="str">
        <f>IF(AND(VLOOKUP(N26,$A$33:$D$36,2,0)&gt;1,VLOOKUP(N26,$A$33:$D$36,2,0)&lt;4),VLOOKUP(N26,$A$33:$D$36,4,0),VLOOKUP(N26,$C$24:$D$27,2,0))</f>
        <v xml:space="preserve"> </v>
      </c>
      <c r="Q26" s="112"/>
      <c r="R26" s="113"/>
      <c r="S26" s="112"/>
      <c r="T26" s="113"/>
      <c r="U26" s="112"/>
      <c r="V26" s="113"/>
      <c r="W26" s="112"/>
      <c r="X26" s="113"/>
      <c r="Y26" s="112"/>
      <c r="Z26" s="114"/>
      <c r="AA26" s="30">
        <f t="shared" si="3"/>
        <v>0</v>
      </c>
      <c r="AB26" s="31">
        <f t="shared" si="4"/>
        <v>0</v>
      </c>
      <c r="AC26" s="39">
        <f t="shared" si="5"/>
        <v>0</v>
      </c>
      <c r="AD26" s="40">
        <f t="shared" si="6"/>
        <v>0</v>
      </c>
      <c r="AE26" s="140"/>
      <c r="AS26" s="1">
        <f t="shared" si="7"/>
        <v>0</v>
      </c>
      <c r="AV26" s="2">
        <f t="shared" si="8"/>
        <v>0</v>
      </c>
      <c r="AW26" s="2">
        <f t="shared" si="9"/>
        <v>0</v>
      </c>
      <c r="AX26" s="2">
        <f t="shared" si="10"/>
        <v>0</v>
      </c>
      <c r="AY26" s="2">
        <f t="shared" si="11"/>
        <v>0</v>
      </c>
      <c r="AZ26" s="2">
        <f t="shared" si="12"/>
        <v>0</v>
      </c>
      <c r="BB26" s="1">
        <f t="shared" si="13"/>
        <v>0</v>
      </c>
      <c r="BC26" s="1">
        <f t="shared" si="14"/>
        <v>0</v>
      </c>
      <c r="BD26" s="1">
        <f t="shared" si="15"/>
        <v>0</v>
      </c>
      <c r="BE26" s="1">
        <f t="shared" si="16"/>
        <v>0</v>
      </c>
      <c r="BF26" s="1">
        <f t="shared" si="17"/>
        <v>0</v>
      </c>
      <c r="BI26" s="11" t="s">
        <v>7</v>
      </c>
      <c r="BJ26" s="11" t="s">
        <v>9</v>
      </c>
    </row>
    <row r="27" spans="1:62" ht="18.75" thickBot="1">
      <c r="A27" s="135" t="str">
        <f t="shared" si="1"/>
        <v>D</v>
      </c>
      <c r="B27" s="7"/>
      <c r="C27" s="117" t="str">
        <f>IF(B21="x","U","D")</f>
        <v>D</v>
      </c>
      <c r="D27" s="88" t="s">
        <v>66</v>
      </c>
      <c r="E27" s="24">
        <f t="shared" si="20"/>
        <v>0</v>
      </c>
      <c r="F27" s="25">
        <f t="shared" si="20"/>
        <v>0</v>
      </c>
      <c r="G27" s="97"/>
      <c r="H27" s="98"/>
      <c r="I27" s="98"/>
      <c r="J27" s="99"/>
      <c r="K27" s="9"/>
      <c r="L27" s="18"/>
      <c r="M27" s="11" t="str">
        <f t="shared" si="18"/>
        <v>Z</v>
      </c>
      <c r="N27" s="11" t="str">
        <f t="shared" si="19"/>
        <v>A</v>
      </c>
      <c r="O27" s="52" t="str">
        <f>IF(AND(VLOOKUP(M27,$A$15:$D$18,2,0)&gt;1,VLOOKUP(M27,$A$15:$D$18,2,0)&lt;4),VLOOKUP(M27,$A$15:$D$18,4,0),VLOOKUP(M27,$C$6:$D$9,2,0))</f>
        <v xml:space="preserve"> </v>
      </c>
      <c r="P27" s="52" t="str">
        <f>IF(AND(VLOOKUP(N27,$A$33:$D$36,2,0)&gt;1,VLOOKUP(N27,$A$33:$D$36,2,0)&lt;4),VLOOKUP(N27,$A$33:$D$36,4,0),VLOOKUP(N27,$C$24:$D$27,2,0))</f>
        <v xml:space="preserve"> </v>
      </c>
      <c r="Q27" s="112"/>
      <c r="R27" s="113"/>
      <c r="S27" s="112"/>
      <c r="T27" s="113"/>
      <c r="U27" s="112"/>
      <c r="V27" s="113"/>
      <c r="W27" s="112"/>
      <c r="X27" s="113"/>
      <c r="Y27" s="112"/>
      <c r="Z27" s="114"/>
      <c r="AA27" s="30">
        <f t="shared" si="3"/>
        <v>0</v>
      </c>
      <c r="AB27" s="31">
        <f t="shared" si="4"/>
        <v>0</v>
      </c>
      <c r="AC27" s="39">
        <f t="shared" si="5"/>
        <v>0</v>
      </c>
      <c r="AD27" s="40">
        <f t="shared" si="6"/>
        <v>0</v>
      </c>
      <c r="AE27" s="140"/>
      <c r="AS27" s="1">
        <f t="shared" si="7"/>
        <v>0</v>
      </c>
      <c r="AV27" s="2">
        <f t="shared" si="8"/>
        <v>0</v>
      </c>
      <c r="AW27" s="2">
        <f t="shared" si="9"/>
        <v>0</v>
      </c>
      <c r="AX27" s="2">
        <f t="shared" si="10"/>
        <v>0</v>
      </c>
      <c r="AY27" s="2">
        <f t="shared" si="11"/>
        <v>0</v>
      </c>
      <c r="AZ27" s="2">
        <f t="shared" si="12"/>
        <v>0</v>
      </c>
      <c r="BB27" s="1">
        <f t="shared" si="13"/>
        <v>0</v>
      </c>
      <c r="BC27" s="1">
        <f t="shared" si="14"/>
        <v>0</v>
      </c>
      <c r="BD27" s="1">
        <f t="shared" si="15"/>
        <v>0</v>
      </c>
      <c r="BE27" s="1">
        <f t="shared" si="16"/>
        <v>0</v>
      </c>
      <c r="BF27" s="1">
        <f t="shared" si="17"/>
        <v>0</v>
      </c>
      <c r="BI27" s="11" t="s">
        <v>4</v>
      </c>
      <c r="BJ27" s="11" t="s">
        <v>10</v>
      </c>
    </row>
    <row r="28" spans="1:62" ht="18.75" thickBot="1">
      <c r="B28" s="7"/>
      <c r="C28" s="159" t="s">
        <v>36</v>
      </c>
      <c r="D28" s="86" t="s">
        <v>66</v>
      </c>
      <c r="E28" s="167">
        <f>IF(AND(AC15=0,AD15=0),0,IF(AC15=1,0,1))</f>
        <v>0</v>
      </c>
      <c r="F28" s="169">
        <f>IF(AND(AD15=0,AC15=0),0,IF(AD15=1,0,1))</f>
        <v>0</v>
      </c>
      <c r="G28" s="103"/>
      <c r="H28" s="98"/>
      <c r="I28" s="98"/>
      <c r="J28" s="99"/>
      <c r="K28" s="9"/>
      <c r="L28" s="19"/>
      <c r="M28" s="13" t="str">
        <f t="shared" si="18"/>
        <v>U</v>
      </c>
      <c r="N28" s="13" t="str">
        <f t="shared" si="19"/>
        <v>B</v>
      </c>
      <c r="O28" s="50" t="str">
        <f>IF(AND(VLOOKUP(M28,$A$15:$D$18,2,0)&gt;1,VLOOKUP(M28,$A$15:$D$18,2,0)&lt;4),VLOOKUP(M28,$A$15:$D$18,4,0),VLOOKUP(M28,$C$6:$D$9,2,0))</f>
        <v xml:space="preserve"> </v>
      </c>
      <c r="P28" s="50" t="str">
        <f>IF(AND(VLOOKUP(N28,$A$33:$D$36,2,0)&gt;1,VLOOKUP(N28,$A$33:$D$36,2,0)&lt;4),VLOOKUP(N28,$A$33:$D$36,4,0),VLOOKUP(N28,$C$24:$D$27,2,0))</f>
        <v xml:space="preserve"> </v>
      </c>
      <c r="Q28" s="109"/>
      <c r="R28" s="110"/>
      <c r="S28" s="109"/>
      <c r="T28" s="110"/>
      <c r="U28" s="109"/>
      <c r="V28" s="110"/>
      <c r="W28" s="109"/>
      <c r="X28" s="110"/>
      <c r="Y28" s="109"/>
      <c r="Z28" s="111"/>
      <c r="AA28" s="26">
        <f t="shared" si="3"/>
        <v>0</v>
      </c>
      <c r="AB28" s="27">
        <f t="shared" si="4"/>
        <v>0</v>
      </c>
      <c r="AC28" s="41">
        <f t="shared" si="5"/>
        <v>0</v>
      </c>
      <c r="AD28" s="42">
        <f t="shared" si="6"/>
        <v>0</v>
      </c>
      <c r="AE28" s="140"/>
      <c r="AS28" s="1">
        <f t="shared" si="7"/>
        <v>0</v>
      </c>
      <c r="AV28" s="2">
        <f t="shared" si="8"/>
        <v>0</v>
      </c>
      <c r="AW28" s="2">
        <f t="shared" si="9"/>
        <v>0</v>
      </c>
      <c r="AX28" s="2">
        <f t="shared" si="10"/>
        <v>0</v>
      </c>
      <c r="AY28" s="2">
        <f t="shared" si="11"/>
        <v>0</v>
      </c>
      <c r="AZ28" s="2">
        <f t="shared" si="12"/>
        <v>0</v>
      </c>
      <c r="BB28" s="1">
        <f t="shared" si="13"/>
        <v>0</v>
      </c>
      <c r="BC28" s="1">
        <f t="shared" si="14"/>
        <v>0</v>
      </c>
      <c r="BD28" s="1">
        <f t="shared" si="15"/>
        <v>0</v>
      </c>
      <c r="BE28" s="1">
        <f t="shared" si="16"/>
        <v>0</v>
      </c>
      <c r="BF28" s="1">
        <f t="shared" si="17"/>
        <v>0</v>
      </c>
      <c r="BI28" s="13" t="s">
        <v>5</v>
      </c>
      <c r="BJ28" s="13" t="s">
        <v>11</v>
      </c>
    </row>
    <row r="29" spans="1:62" ht="18.75" thickBot="1">
      <c r="B29" s="7"/>
      <c r="C29" s="160"/>
      <c r="D29" s="88" t="s">
        <v>66</v>
      </c>
      <c r="E29" s="168"/>
      <c r="F29" s="170"/>
      <c r="G29" s="103"/>
      <c r="H29" s="98"/>
      <c r="I29" s="98"/>
      <c r="J29" s="99"/>
      <c r="K29" s="9"/>
      <c r="L29" s="17" t="s">
        <v>18</v>
      </c>
      <c r="M29" s="12" t="str">
        <f t="shared" si="18"/>
        <v>X</v>
      </c>
      <c r="N29" s="12" t="str">
        <f t="shared" si="19"/>
        <v>D</v>
      </c>
      <c r="O29" s="48" t="str">
        <f>IF(AND(VLOOKUP(M29,$A$15:$D$18,2,0)&gt;1,VLOOKUP(M29,$A$15:$D$18,2,0)&lt;5),VLOOKUP(M29,$A$15:$D$18,4,0),VLOOKUP(M29,$C$6:$D$9,2,0))</f>
        <v xml:space="preserve"> </v>
      </c>
      <c r="P29" s="48" t="str">
        <f>IF(AND(VLOOKUP(N29,$A$33:$D$36,2,0)&gt;1,VLOOKUP(N29,$A$33:$D$36,2,0)&lt;5),VLOOKUP(N29,$A$33:$D$36,4,0),VLOOKUP(N29,$C$24:$D$27,2,0))</f>
        <v xml:space="preserve"> </v>
      </c>
      <c r="Q29" s="106"/>
      <c r="R29" s="107"/>
      <c r="S29" s="106"/>
      <c r="T29" s="107"/>
      <c r="U29" s="106"/>
      <c r="V29" s="107"/>
      <c r="W29" s="106"/>
      <c r="X29" s="107"/>
      <c r="Y29" s="106"/>
      <c r="Z29" s="108"/>
      <c r="AA29" s="22">
        <f t="shared" si="3"/>
        <v>0</v>
      </c>
      <c r="AB29" s="23">
        <f t="shared" si="4"/>
        <v>0</v>
      </c>
      <c r="AC29" s="35">
        <f t="shared" si="5"/>
        <v>0</v>
      </c>
      <c r="AD29" s="36">
        <f t="shared" si="6"/>
        <v>0</v>
      </c>
      <c r="AE29" s="140"/>
      <c r="AS29" s="1">
        <f t="shared" si="7"/>
        <v>0</v>
      </c>
      <c r="AV29" s="2">
        <f t="shared" si="8"/>
        <v>0</v>
      </c>
      <c r="AW29" s="2">
        <f t="shared" si="9"/>
        <v>0</v>
      </c>
      <c r="AX29" s="2">
        <f t="shared" si="10"/>
        <v>0</v>
      </c>
      <c r="AY29" s="2">
        <f t="shared" si="11"/>
        <v>0</v>
      </c>
      <c r="AZ29" s="2">
        <f t="shared" si="12"/>
        <v>0</v>
      </c>
      <c r="BB29" s="1">
        <f t="shared" si="13"/>
        <v>0</v>
      </c>
      <c r="BC29" s="1">
        <f t="shared" si="14"/>
        <v>0</v>
      </c>
      <c r="BD29" s="1">
        <f t="shared" si="15"/>
        <v>0</v>
      </c>
      <c r="BE29" s="1">
        <f t="shared" si="16"/>
        <v>0</v>
      </c>
      <c r="BF29" s="1">
        <f t="shared" si="17"/>
        <v>0</v>
      </c>
      <c r="BI29" s="12" t="s">
        <v>7</v>
      </c>
      <c r="BJ29" s="12" t="s">
        <v>8</v>
      </c>
    </row>
    <row r="30" spans="1:62" ht="18">
      <c r="B30" s="7"/>
      <c r="C30" s="159" t="s">
        <v>37</v>
      </c>
      <c r="D30" s="86" t="s">
        <v>66</v>
      </c>
      <c r="E30" s="167">
        <f>IF(AND(AC16=0,AD16=0),0,IF(AC16=1,0,1))</f>
        <v>0</v>
      </c>
      <c r="F30" s="169">
        <f>IF(AND(AD16=0,AC16=0),0,IF(AD16=1,0,1))</f>
        <v>0</v>
      </c>
      <c r="G30" s="103"/>
      <c r="H30" s="98"/>
      <c r="I30" s="98"/>
      <c r="J30" s="99"/>
      <c r="K30" s="9"/>
      <c r="L30" s="18">
        <v>4</v>
      </c>
      <c r="M30" s="11" t="str">
        <f t="shared" si="18"/>
        <v>Y</v>
      </c>
      <c r="N30" s="11" t="str">
        <f t="shared" si="19"/>
        <v>A</v>
      </c>
      <c r="O30" s="52" t="str">
        <f>IF(AND(VLOOKUP(M30,$A$15:$D$18,2,0)&gt;1,VLOOKUP(M30,$A$15:$D$18,2,0)&lt;5),VLOOKUP(M30,$A$15:$D$18,4,0),VLOOKUP(M30,$C$6:$D$9,2,0))</f>
        <v xml:space="preserve"> </v>
      </c>
      <c r="P30" s="52" t="str">
        <f>IF(AND(VLOOKUP(N30,$A$33:$D$36,2,0)&gt;1,VLOOKUP(N30,$A$33:$D$36,2,0)&lt;5),VLOOKUP(N30,$A$33:$D$36,4,0),VLOOKUP(N30,$C$24:$D$27,2,0))</f>
        <v xml:space="preserve"> </v>
      </c>
      <c r="Q30" s="112"/>
      <c r="R30" s="113"/>
      <c r="S30" s="112"/>
      <c r="T30" s="113"/>
      <c r="U30" s="112"/>
      <c r="V30" s="113"/>
      <c r="W30" s="112"/>
      <c r="X30" s="113"/>
      <c r="Y30" s="112"/>
      <c r="Z30" s="114"/>
      <c r="AA30" s="30">
        <f t="shared" si="3"/>
        <v>0</v>
      </c>
      <c r="AB30" s="31">
        <f t="shared" si="4"/>
        <v>0</v>
      </c>
      <c r="AC30" s="39">
        <f t="shared" si="5"/>
        <v>0</v>
      </c>
      <c r="AD30" s="40">
        <f t="shared" si="6"/>
        <v>0</v>
      </c>
      <c r="AE30" s="140"/>
      <c r="AS30" s="1">
        <f t="shared" si="7"/>
        <v>0</v>
      </c>
      <c r="AV30" s="2">
        <f t="shared" si="8"/>
        <v>0</v>
      </c>
      <c r="AW30" s="2">
        <f t="shared" si="9"/>
        <v>0</v>
      </c>
      <c r="AX30" s="2">
        <f t="shared" si="10"/>
        <v>0</v>
      </c>
      <c r="AY30" s="2">
        <f t="shared" si="11"/>
        <v>0</v>
      </c>
      <c r="AZ30" s="2">
        <f t="shared" si="12"/>
        <v>0</v>
      </c>
      <c r="BB30" s="1">
        <f t="shared" si="13"/>
        <v>0</v>
      </c>
      <c r="BC30" s="1">
        <f t="shared" si="14"/>
        <v>0</v>
      </c>
      <c r="BD30" s="1">
        <f t="shared" si="15"/>
        <v>0</v>
      </c>
      <c r="BE30" s="1">
        <f t="shared" si="16"/>
        <v>0</v>
      </c>
      <c r="BF30" s="1">
        <f t="shared" si="17"/>
        <v>0</v>
      </c>
      <c r="BI30" s="11" t="s">
        <v>4</v>
      </c>
      <c r="BJ30" s="11" t="s">
        <v>9</v>
      </c>
    </row>
    <row r="31" spans="1:62" ht="18.75" thickBot="1">
      <c r="B31" s="7"/>
      <c r="C31" s="160"/>
      <c r="D31" s="88" t="s">
        <v>66</v>
      </c>
      <c r="E31" s="168"/>
      <c r="F31" s="170"/>
      <c r="G31" s="104"/>
      <c r="H31" s="101"/>
      <c r="I31" s="101"/>
      <c r="J31" s="102"/>
      <c r="K31" s="9"/>
      <c r="L31" s="18"/>
      <c r="M31" s="11" t="str">
        <f t="shared" si="18"/>
        <v>Z</v>
      </c>
      <c r="N31" s="11" t="str">
        <f t="shared" si="19"/>
        <v>B</v>
      </c>
      <c r="O31" s="52" t="str">
        <f>IF(AND(VLOOKUP(M31,$A$15:$D$18,2,0)&gt;1,VLOOKUP(M31,$A$15:$D$18,2,0)&lt;5),VLOOKUP(M31,$A$15:$D$18,4,0),VLOOKUP(M31,$C$6:$D$9,2,0))</f>
        <v xml:space="preserve"> </v>
      </c>
      <c r="P31" s="52" t="str">
        <f>IF(AND(VLOOKUP(N31,$A$33:$D$36,2,0)&gt;1,VLOOKUP(N31,$A$33:$D$36,2,0)&lt;5),VLOOKUP(N31,$A$33:$D$36,4,0),VLOOKUP(N31,$C$24:$D$27,2,0))</f>
        <v xml:space="preserve"> </v>
      </c>
      <c r="Q31" s="112"/>
      <c r="R31" s="113"/>
      <c r="S31" s="112"/>
      <c r="T31" s="113"/>
      <c r="U31" s="112"/>
      <c r="V31" s="113"/>
      <c r="W31" s="112"/>
      <c r="X31" s="113"/>
      <c r="Y31" s="112"/>
      <c r="Z31" s="114"/>
      <c r="AA31" s="30">
        <f t="shared" si="3"/>
        <v>0</v>
      </c>
      <c r="AB31" s="31">
        <f t="shared" si="4"/>
        <v>0</v>
      </c>
      <c r="AC31" s="39">
        <f t="shared" si="5"/>
        <v>0</v>
      </c>
      <c r="AD31" s="40">
        <f t="shared" si="6"/>
        <v>0</v>
      </c>
      <c r="AE31" s="140"/>
      <c r="AS31" s="1">
        <f t="shared" si="7"/>
        <v>0</v>
      </c>
      <c r="AV31" s="2">
        <f t="shared" si="8"/>
        <v>0</v>
      </c>
      <c r="AW31" s="2">
        <f t="shared" si="9"/>
        <v>0</v>
      </c>
      <c r="AX31" s="2">
        <f t="shared" si="10"/>
        <v>0</v>
      </c>
      <c r="AY31" s="2">
        <f t="shared" si="11"/>
        <v>0</v>
      </c>
      <c r="AZ31" s="2">
        <f t="shared" si="12"/>
        <v>0</v>
      </c>
      <c r="BB31" s="1">
        <f t="shared" si="13"/>
        <v>0</v>
      </c>
      <c r="BC31" s="1">
        <f t="shared" si="14"/>
        <v>0</v>
      </c>
      <c r="BD31" s="1">
        <f t="shared" si="15"/>
        <v>0</v>
      </c>
      <c r="BE31" s="1">
        <f t="shared" si="16"/>
        <v>0</v>
      </c>
      <c r="BF31" s="1">
        <f t="shared" si="17"/>
        <v>0</v>
      </c>
      <c r="BI31" s="11" t="s">
        <v>5</v>
      </c>
      <c r="BJ31" s="11" t="s">
        <v>10</v>
      </c>
    </row>
    <row r="32" spans="1:62" ht="18.75" thickBot="1">
      <c r="B32" s="7" t="s">
        <v>42</v>
      </c>
      <c r="C32" s="7" t="s">
        <v>33</v>
      </c>
      <c r="D32" s="9"/>
      <c r="E32" s="8" t="s">
        <v>31</v>
      </c>
      <c r="F32" s="46" t="s">
        <v>32</v>
      </c>
      <c r="G32" s="7" t="s">
        <v>38</v>
      </c>
      <c r="H32" s="9" t="s">
        <v>39</v>
      </c>
      <c r="I32" s="9" t="s">
        <v>39</v>
      </c>
      <c r="J32" s="45" t="s">
        <v>40</v>
      </c>
      <c r="K32" s="9"/>
      <c r="L32" s="19"/>
      <c r="M32" s="13" t="str">
        <f t="shared" si="18"/>
        <v>U</v>
      </c>
      <c r="N32" s="13" t="str">
        <f t="shared" si="19"/>
        <v>C</v>
      </c>
      <c r="O32" s="50" t="str">
        <f>IF(AND(VLOOKUP(M32,$A$15:$D$18,2,0)&gt;1,VLOOKUP(M32,$A$15:$D$18,2,0)&lt;5),VLOOKUP(M32,$A$15:$D$18,4,0),VLOOKUP(M32,$C$6:$D$9,2,0))</f>
        <v xml:space="preserve"> </v>
      </c>
      <c r="P32" s="50" t="str">
        <f>IF(AND(VLOOKUP(N32,$A$33:$D$36,2,0)&gt;1,VLOOKUP(N32,$A$33:$D$36,2,0)&lt;5),VLOOKUP(N32,$A$33:$D$36,4,0),VLOOKUP(N32,$C$24:$D$27,2,0))</f>
        <v xml:space="preserve"> </v>
      </c>
      <c r="Q32" s="109"/>
      <c r="R32" s="110"/>
      <c r="S32" s="109"/>
      <c r="T32" s="110"/>
      <c r="U32" s="109"/>
      <c r="V32" s="110"/>
      <c r="W32" s="109"/>
      <c r="X32" s="110"/>
      <c r="Y32" s="109"/>
      <c r="Z32" s="111"/>
      <c r="AA32" s="26">
        <f t="shared" si="3"/>
        <v>0</v>
      </c>
      <c r="AB32" s="27">
        <f t="shared" si="4"/>
        <v>0</v>
      </c>
      <c r="AC32" s="41">
        <f t="shared" si="5"/>
        <v>0</v>
      </c>
      <c r="AD32" s="42">
        <f t="shared" si="6"/>
        <v>0</v>
      </c>
      <c r="AE32" s="140"/>
      <c r="AS32" s="1">
        <f t="shared" si="7"/>
        <v>0</v>
      </c>
      <c r="AV32" s="2">
        <f t="shared" si="8"/>
        <v>0</v>
      </c>
      <c r="AW32" s="2">
        <f t="shared" si="9"/>
        <v>0</v>
      </c>
      <c r="AX32" s="2">
        <f t="shared" si="10"/>
        <v>0</v>
      </c>
      <c r="AY32" s="2">
        <f t="shared" si="11"/>
        <v>0</v>
      </c>
      <c r="AZ32" s="2">
        <f t="shared" si="12"/>
        <v>0</v>
      </c>
      <c r="BB32" s="1">
        <f t="shared" si="13"/>
        <v>0</v>
      </c>
      <c r="BC32" s="1">
        <f t="shared" si="14"/>
        <v>0</v>
      </c>
      <c r="BD32" s="1">
        <f t="shared" si="15"/>
        <v>0</v>
      </c>
      <c r="BE32" s="1">
        <f t="shared" si="16"/>
        <v>0</v>
      </c>
      <c r="BF32" s="1">
        <f t="shared" si="17"/>
        <v>0</v>
      </c>
      <c r="BI32" s="13" t="s">
        <v>6</v>
      </c>
      <c r="BJ32" s="13" t="s">
        <v>11</v>
      </c>
    </row>
    <row r="33" spans="1:52">
      <c r="A33" s="135" t="str">
        <f t="shared" si="1"/>
        <v>A</v>
      </c>
      <c r="B33" s="118"/>
      <c r="C33" s="115" t="str">
        <f>IF(B21="x","X","A")</f>
        <v>A</v>
      </c>
      <c r="D33" s="139" t="s">
        <v>66</v>
      </c>
      <c r="E33" s="20">
        <f t="shared" ref="E33:F36" si="21">M86</f>
        <v>0</v>
      </c>
      <c r="F33" s="21">
        <f t="shared" si="21"/>
        <v>0</v>
      </c>
      <c r="G33" s="94"/>
      <c r="H33" s="95"/>
      <c r="I33" s="95"/>
      <c r="J33" s="96"/>
      <c r="K33" s="9"/>
      <c r="L33" s="9"/>
      <c r="M33" s="8"/>
      <c r="N33" s="8"/>
      <c r="O33" s="9"/>
      <c r="P33" s="9"/>
      <c r="Q33" s="68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75"/>
      <c r="AS33" s="1">
        <f>SUM(AS15:AS32)</f>
        <v>0</v>
      </c>
    </row>
    <row r="34" spans="1:52">
      <c r="A34" s="135" t="str">
        <f t="shared" si="1"/>
        <v>B</v>
      </c>
      <c r="B34" s="118"/>
      <c r="C34" s="116" t="str">
        <f>IF(B21="x","Y","B")</f>
        <v>B</v>
      </c>
      <c r="D34" s="133" t="s">
        <v>66</v>
      </c>
      <c r="E34" s="28">
        <f t="shared" si="21"/>
        <v>0</v>
      </c>
      <c r="F34" s="29">
        <f t="shared" si="21"/>
        <v>0</v>
      </c>
      <c r="G34" s="97"/>
      <c r="H34" s="98"/>
      <c r="I34" s="98"/>
      <c r="J34" s="99"/>
      <c r="K34" s="9"/>
      <c r="L34" s="9"/>
      <c r="M34" s="8"/>
      <c r="N34" s="8"/>
      <c r="O34" s="9"/>
      <c r="P34" s="9"/>
      <c r="Q34" s="68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75"/>
    </row>
    <row r="35" spans="1:52">
      <c r="A35" s="135" t="str">
        <f t="shared" si="1"/>
        <v>C</v>
      </c>
      <c r="B35" s="118"/>
      <c r="C35" s="116" t="str">
        <f>IF(B21="x","Z","C")</f>
        <v>C</v>
      </c>
      <c r="D35" s="133" t="s">
        <v>66</v>
      </c>
      <c r="E35" s="28">
        <f t="shared" si="21"/>
        <v>0</v>
      </c>
      <c r="F35" s="29">
        <f t="shared" si="21"/>
        <v>0</v>
      </c>
      <c r="G35" s="97"/>
      <c r="H35" s="98"/>
      <c r="I35" s="98"/>
      <c r="J35" s="99"/>
      <c r="K35" s="9"/>
      <c r="L35" s="9"/>
      <c r="M35" s="8"/>
      <c r="N35" s="8"/>
      <c r="O35" s="9"/>
      <c r="P35" s="9"/>
      <c r="Q35" s="68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75"/>
    </row>
    <row r="36" spans="1:52" ht="16.5" thickBot="1">
      <c r="A36" s="135" t="str">
        <f t="shared" si="1"/>
        <v>D</v>
      </c>
      <c r="B36" s="118"/>
      <c r="C36" s="117" t="str">
        <f>IF(B21="x","U","D")</f>
        <v>D</v>
      </c>
      <c r="D36" s="134" t="s">
        <v>66</v>
      </c>
      <c r="E36" s="24">
        <f t="shared" si="21"/>
        <v>0</v>
      </c>
      <c r="F36" s="25">
        <f t="shared" si="21"/>
        <v>0</v>
      </c>
      <c r="G36" s="100"/>
      <c r="H36" s="101"/>
      <c r="I36" s="101"/>
      <c r="J36" s="102"/>
      <c r="K36" s="9"/>
      <c r="L36" s="9"/>
      <c r="M36" s="8"/>
      <c r="N36" s="8"/>
      <c r="O36" s="9"/>
      <c r="P36" s="9"/>
      <c r="Q36" s="68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75"/>
    </row>
    <row r="37" spans="1:52" ht="16.5" thickBot="1">
      <c r="B37" s="10"/>
      <c r="C37" s="78"/>
      <c r="D37" s="5" t="s">
        <v>66</v>
      </c>
      <c r="E37" s="56"/>
      <c r="F37" s="56"/>
      <c r="G37" s="5"/>
      <c r="H37" s="5"/>
      <c r="I37" s="5"/>
      <c r="J37" s="47"/>
      <c r="K37" s="9"/>
      <c r="L37" s="9"/>
      <c r="M37" s="8"/>
      <c r="N37" s="8"/>
      <c r="O37" s="9"/>
      <c r="P37" s="9"/>
      <c r="Q37" s="68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75"/>
    </row>
    <row r="38" spans="1:52">
      <c r="B38" s="9"/>
      <c r="C38" s="77"/>
      <c r="D38" s="9"/>
      <c r="E38" s="8"/>
      <c r="F38" s="8"/>
      <c r="G38" s="9"/>
      <c r="H38" s="9"/>
      <c r="I38" s="9"/>
      <c r="J38" s="9"/>
      <c r="K38" s="9"/>
      <c r="L38" s="9"/>
      <c r="M38" s="8"/>
      <c r="N38" s="8"/>
      <c r="O38" s="9"/>
      <c r="P38" s="9"/>
      <c r="Q38" s="68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75"/>
    </row>
    <row r="39" spans="1:52">
      <c r="C39" s="79" t="s">
        <v>31</v>
      </c>
      <c r="D39" s="91"/>
      <c r="E39" s="8"/>
      <c r="F39" s="8"/>
      <c r="G39" s="9"/>
      <c r="H39" s="9"/>
      <c r="I39" s="9"/>
      <c r="J39" s="9"/>
      <c r="K39" s="9"/>
      <c r="L39" s="9"/>
      <c r="M39" s="8"/>
      <c r="N39" s="8"/>
      <c r="O39" s="9"/>
      <c r="P39" s="9"/>
      <c r="Q39" s="68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75"/>
    </row>
    <row r="40" spans="1:52">
      <c r="C40" s="79" t="s">
        <v>50</v>
      </c>
      <c r="D40" s="92"/>
      <c r="E40" s="8"/>
      <c r="F40" s="8"/>
      <c r="G40" s="9"/>
      <c r="H40" s="9"/>
      <c r="I40" s="9"/>
      <c r="J40" s="9"/>
      <c r="K40" s="9"/>
      <c r="L40" s="9"/>
      <c r="M40" s="8"/>
      <c r="N40" s="8"/>
      <c r="O40" s="9"/>
      <c r="P40" s="9"/>
      <c r="Q40" s="68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75"/>
    </row>
    <row r="41" spans="1:52">
      <c r="C41" s="79" t="s">
        <v>51</v>
      </c>
      <c r="D41" s="93"/>
      <c r="E41" s="8"/>
      <c r="F41" s="8"/>
      <c r="G41" s="9"/>
      <c r="H41" s="9"/>
      <c r="I41" s="9"/>
      <c r="J41" s="9"/>
      <c r="K41" s="9"/>
      <c r="L41" s="9"/>
      <c r="M41" s="8"/>
      <c r="N41" s="8"/>
      <c r="O41" s="9"/>
      <c r="P41" s="9"/>
      <c r="Q41" s="6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75"/>
    </row>
    <row r="42" spans="1:52">
      <c r="B42" s="9"/>
      <c r="C42" s="77"/>
      <c r="D42" s="9"/>
      <c r="E42" s="8"/>
      <c r="F42" s="8"/>
      <c r="G42" s="9"/>
      <c r="H42" s="9"/>
      <c r="I42" s="9"/>
      <c r="J42" s="9"/>
      <c r="K42" s="9"/>
      <c r="L42" s="80" t="s">
        <v>55</v>
      </c>
      <c r="M42" s="8"/>
      <c r="N42" s="8"/>
      <c r="O42" s="9"/>
      <c r="P42" s="9"/>
      <c r="Q42" s="68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75"/>
    </row>
    <row r="43" spans="1:52" ht="24.75" customHeight="1">
      <c r="B43" s="9"/>
      <c r="C43" s="77"/>
      <c r="D43" s="9"/>
      <c r="E43" s="8"/>
      <c r="F43" s="8"/>
      <c r="G43" s="9"/>
      <c r="H43" s="9"/>
      <c r="I43" s="9"/>
      <c r="J43" s="9"/>
      <c r="K43" s="9"/>
      <c r="L43" s="9"/>
      <c r="M43" s="8"/>
      <c r="N43" s="8"/>
      <c r="O43" s="9"/>
      <c r="P43" s="9"/>
      <c r="Q43" s="68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75"/>
    </row>
    <row r="44" spans="1:52">
      <c r="B44" s="9"/>
      <c r="C44" s="77"/>
      <c r="D44" s="9"/>
      <c r="E44" s="8"/>
      <c r="F44" s="8"/>
      <c r="G44" s="9"/>
      <c r="H44" s="9"/>
      <c r="I44" s="9"/>
      <c r="J44" s="9"/>
      <c r="K44" s="9"/>
      <c r="L44" s="9"/>
      <c r="M44" s="9"/>
      <c r="N44" s="8"/>
      <c r="O44" s="8"/>
      <c r="P44" s="9"/>
      <c r="Q44" s="68"/>
      <c r="R44" s="9"/>
      <c r="S44" s="9"/>
      <c r="T44" s="9"/>
      <c r="U44" s="68"/>
      <c r="V44" s="9"/>
      <c r="W44" s="9"/>
      <c r="X44" s="9"/>
      <c r="Y44" s="9"/>
      <c r="Z44" s="9"/>
      <c r="AA44" s="9"/>
      <c r="AB44" s="9"/>
      <c r="AC44" s="9"/>
      <c r="AD44" s="9"/>
      <c r="AE44" s="75"/>
    </row>
    <row r="45" spans="1:52" s="3" customFormat="1">
      <c r="A45" s="136"/>
      <c r="B45" s="68"/>
      <c r="C45" s="81"/>
      <c r="D45" s="82"/>
      <c r="E45" s="83"/>
      <c r="F45" s="83"/>
      <c r="G45" s="82"/>
      <c r="H45" s="82"/>
      <c r="I45" s="82"/>
      <c r="J45" s="82"/>
      <c r="K45" s="84" t="s">
        <v>52</v>
      </c>
      <c r="L45" s="82"/>
      <c r="M45" s="82"/>
      <c r="N45" s="83"/>
      <c r="O45" s="82"/>
      <c r="P45" s="82" t="s">
        <v>53</v>
      </c>
      <c r="Q45" s="82"/>
      <c r="R45" s="82"/>
      <c r="S45" s="82"/>
      <c r="T45" s="82"/>
      <c r="U45" s="82"/>
      <c r="V45" s="82"/>
      <c r="W45" s="82" t="s">
        <v>54</v>
      </c>
      <c r="X45" s="82"/>
      <c r="Y45" s="82"/>
      <c r="Z45" s="82"/>
      <c r="AA45" s="82"/>
      <c r="AB45" s="82"/>
      <c r="AC45" s="82"/>
      <c r="AD45" s="82"/>
      <c r="AE45" s="85"/>
      <c r="AV45" s="61"/>
      <c r="AW45" s="61"/>
      <c r="AX45" s="61"/>
      <c r="AY45" s="61"/>
      <c r="AZ45" s="61"/>
    </row>
    <row r="46" spans="1:52">
      <c r="B46" s="9"/>
      <c r="C46" s="9"/>
      <c r="D46" s="9"/>
      <c r="E46" s="8"/>
      <c r="F46" s="8"/>
      <c r="G46" s="9"/>
      <c r="H46" s="9"/>
      <c r="I46" s="9"/>
      <c r="J46" s="9"/>
      <c r="K46" s="9"/>
      <c r="L46" s="9"/>
      <c r="M46" s="9"/>
      <c r="N46" s="8"/>
      <c r="O46" s="8"/>
      <c r="P46" s="9"/>
      <c r="Q46" s="68"/>
      <c r="R46" s="9"/>
      <c r="S46" s="9"/>
      <c r="T46" s="9"/>
      <c r="U46" s="68"/>
      <c r="V46" s="9"/>
      <c r="W46" s="9"/>
      <c r="X46" s="9"/>
      <c r="Y46" s="9"/>
      <c r="Z46" s="9"/>
      <c r="AA46" s="9"/>
      <c r="AB46" s="9"/>
      <c r="AC46" s="9"/>
    </row>
    <row r="47" spans="1:52">
      <c r="B47" s="9"/>
      <c r="C47" s="9"/>
      <c r="D47" s="9"/>
      <c r="E47" s="8"/>
      <c r="F47" s="8"/>
      <c r="G47" s="9"/>
      <c r="H47" s="9"/>
      <c r="I47" s="9"/>
      <c r="J47" s="9"/>
      <c r="K47" s="9"/>
      <c r="L47" s="9"/>
      <c r="M47" s="8"/>
      <c r="N47" s="8"/>
      <c r="O47" s="9"/>
      <c r="P47" s="9"/>
      <c r="Q47" s="68"/>
      <c r="R47" s="9"/>
      <c r="S47" s="9"/>
      <c r="T47" s="9"/>
      <c r="U47" s="9"/>
      <c r="V47" s="9"/>
      <c r="X47" s="9"/>
      <c r="Y47" s="9"/>
      <c r="Z47" s="9"/>
      <c r="AA47" s="9"/>
      <c r="AB47" s="9"/>
      <c r="AC47" s="9"/>
    </row>
    <row r="48" spans="1:52">
      <c r="B48" s="9"/>
      <c r="C48" s="9"/>
      <c r="D48" s="9"/>
      <c r="E48" s="8"/>
      <c r="F48" s="8"/>
      <c r="G48" s="9"/>
      <c r="H48" s="9"/>
      <c r="I48" s="9"/>
      <c r="J48" s="9"/>
      <c r="K48" s="9"/>
      <c r="L48" s="9"/>
      <c r="M48" s="8"/>
      <c r="N48" s="8"/>
      <c r="O48" s="9"/>
      <c r="P48" s="9"/>
      <c r="Q48" s="68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2:29">
      <c r="B49" s="9"/>
      <c r="C49" s="9"/>
      <c r="D49" s="9"/>
      <c r="E49" s="8"/>
      <c r="F49" s="8"/>
      <c r="G49" s="9"/>
      <c r="H49" s="9"/>
      <c r="I49" s="9"/>
      <c r="J49" s="9"/>
      <c r="K49" s="9"/>
      <c r="L49" s="9"/>
      <c r="M49" s="8"/>
      <c r="N49" s="8"/>
      <c r="O49" s="9"/>
      <c r="P49" s="9"/>
      <c r="Q49" s="68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2:29">
      <c r="B50" s="9"/>
      <c r="C50" s="9"/>
      <c r="D50" s="9"/>
      <c r="E50" s="8"/>
      <c r="F50" s="8"/>
      <c r="G50" s="9"/>
      <c r="H50" s="9"/>
      <c r="I50" s="9"/>
      <c r="J50" s="9"/>
    </row>
    <row r="51" spans="2:29">
      <c r="B51" s="9"/>
      <c r="C51" s="9"/>
      <c r="D51" s="9"/>
      <c r="E51" s="8"/>
      <c r="F51" s="8"/>
      <c r="G51" s="9"/>
      <c r="H51" s="9"/>
      <c r="I51" s="9"/>
      <c r="J51" s="9"/>
    </row>
    <row r="52" spans="2:29">
      <c r="B52" s="9"/>
      <c r="C52" s="9"/>
      <c r="D52" s="9"/>
      <c r="E52" s="8"/>
      <c r="F52" s="8"/>
      <c r="G52" s="9"/>
      <c r="H52" s="9"/>
      <c r="I52" s="9"/>
      <c r="J52" s="9"/>
    </row>
    <row r="53" spans="2:29">
      <c r="B53" s="9"/>
      <c r="C53" s="9"/>
      <c r="D53" s="9"/>
      <c r="E53" s="8"/>
      <c r="F53" s="8"/>
      <c r="G53" s="9"/>
      <c r="H53" s="9"/>
      <c r="I53" s="9"/>
      <c r="J53" s="9"/>
    </row>
    <row r="54" spans="2:29">
      <c r="B54" s="9"/>
      <c r="C54" s="9"/>
      <c r="D54" s="9"/>
      <c r="E54" s="8"/>
      <c r="F54" s="8"/>
      <c r="G54" s="9"/>
      <c r="H54" s="9"/>
      <c r="I54" s="9"/>
      <c r="J54" s="9"/>
    </row>
    <row r="55" spans="2:29">
      <c r="B55" s="9"/>
      <c r="C55" s="9"/>
      <c r="D55" s="9"/>
      <c r="E55" s="8"/>
      <c r="F55" s="8"/>
      <c r="G55" s="9"/>
      <c r="H55" s="9"/>
      <c r="I55" s="9"/>
      <c r="J55" s="9"/>
    </row>
    <row r="56" spans="2:29">
      <c r="B56" s="9"/>
      <c r="C56" s="9"/>
      <c r="D56" s="9"/>
      <c r="E56" s="8"/>
      <c r="F56" s="8"/>
      <c r="G56" s="9"/>
      <c r="H56" s="9"/>
      <c r="I56" s="9"/>
      <c r="J56" s="9"/>
    </row>
    <row r="57" spans="2:29">
      <c r="B57" s="9"/>
      <c r="C57" s="9"/>
      <c r="D57" s="9"/>
      <c r="E57" s="8"/>
      <c r="F57" s="8"/>
      <c r="G57" s="9"/>
      <c r="H57" s="9"/>
      <c r="I57" s="9"/>
      <c r="J57" s="9"/>
    </row>
    <row r="58" spans="2:29">
      <c r="B58" s="9"/>
      <c r="C58" s="9"/>
      <c r="D58" s="9"/>
      <c r="E58" s="8"/>
      <c r="F58" s="8"/>
      <c r="G58" s="9"/>
      <c r="H58" s="9"/>
      <c r="I58" s="9"/>
      <c r="J58" s="9"/>
    </row>
    <row r="59" spans="2:29">
      <c r="B59" s="9"/>
      <c r="C59" s="9"/>
      <c r="D59" s="9"/>
      <c r="E59" s="8"/>
      <c r="F59" s="8"/>
      <c r="G59" s="9"/>
      <c r="H59" s="9"/>
      <c r="I59" s="9"/>
      <c r="J59" s="9"/>
    </row>
    <row r="60" spans="2:29">
      <c r="B60" s="9"/>
      <c r="C60" s="9"/>
      <c r="D60" s="9"/>
      <c r="E60" s="8"/>
      <c r="F60" s="8"/>
      <c r="G60" s="9"/>
      <c r="H60" s="9"/>
      <c r="I60" s="9"/>
      <c r="J60" s="9"/>
    </row>
    <row r="61" spans="2:29">
      <c r="B61" s="9"/>
      <c r="C61" s="9"/>
      <c r="D61" s="9"/>
      <c r="E61" s="8"/>
      <c r="F61" s="8"/>
      <c r="G61" s="9"/>
      <c r="H61" s="9"/>
      <c r="I61" s="9"/>
      <c r="J61" s="9"/>
    </row>
    <row r="65" spans="2:26">
      <c r="Q65" s="9">
        <f>SUM(Q15:Q32)</f>
        <v>0</v>
      </c>
      <c r="R65" s="9">
        <f t="shared" ref="R65:Z65" si="22">SUM(R15:R32)</f>
        <v>0</v>
      </c>
      <c r="S65" s="9">
        <f t="shared" si="22"/>
        <v>0</v>
      </c>
      <c r="T65" s="9">
        <f t="shared" si="22"/>
        <v>0</v>
      </c>
      <c r="U65" s="9">
        <f t="shared" si="22"/>
        <v>0</v>
      </c>
      <c r="V65" s="9">
        <f t="shared" si="22"/>
        <v>0</v>
      </c>
      <c r="W65" s="9">
        <f t="shared" si="22"/>
        <v>0</v>
      </c>
      <c r="X65" s="9">
        <f t="shared" si="22"/>
        <v>0</v>
      </c>
      <c r="Y65" s="9">
        <f t="shared" si="22"/>
        <v>0</v>
      </c>
      <c r="Z65" s="9">
        <f t="shared" si="22"/>
        <v>0</v>
      </c>
    </row>
    <row r="67" spans="2:26" ht="16.5" thickBot="1"/>
    <row r="68" spans="2:26">
      <c r="E68" s="196" t="s">
        <v>46</v>
      </c>
      <c r="F68" s="197"/>
      <c r="G68" s="197"/>
      <c r="H68" s="198"/>
      <c r="I68" s="196" t="s">
        <v>47</v>
      </c>
      <c r="J68" s="197"/>
      <c r="K68" s="197"/>
      <c r="L68" s="198"/>
      <c r="M68" s="54"/>
      <c r="N68" s="55"/>
    </row>
    <row r="69" spans="2:26" ht="16.5" thickBot="1">
      <c r="B69" s="1" t="s">
        <v>44</v>
      </c>
      <c r="D69" s="1" t="s">
        <v>45</v>
      </c>
      <c r="E69" s="60">
        <v>1</v>
      </c>
      <c r="F69" s="56">
        <v>2</v>
      </c>
      <c r="G69" s="5">
        <v>3</v>
      </c>
      <c r="H69" s="47">
        <v>4</v>
      </c>
      <c r="I69" s="10">
        <v>1</v>
      </c>
      <c r="J69" s="5">
        <v>2</v>
      </c>
      <c r="K69" s="5">
        <v>3</v>
      </c>
      <c r="L69" s="47">
        <v>4</v>
      </c>
      <c r="M69" s="56" t="s">
        <v>48</v>
      </c>
      <c r="N69" s="57" t="s">
        <v>49</v>
      </c>
    </row>
    <row r="70" spans="2:26">
      <c r="D70" s="1" t="str">
        <f>D6</f>
        <v xml:space="preserve"> </v>
      </c>
      <c r="E70" s="58">
        <f>IF(ISERROR(VLOOKUP(D70,$O$17:$AE$20,15,0))=TRUE,0,IF(OR(VLOOKUP(D70,$O$17:$AE$20,17,0)="wo",VLOOKUP(D70,$O$17:$AE$20,17,0)="ow"),0,VLOOKUP(D70,$O$17:$AE$20,15,0)))</f>
        <v>0</v>
      </c>
      <c r="F70" s="54">
        <f>IF(ISERROR(VLOOKUP(D70,$O$21:$AE$24,15,0))=TRUE,0,IF(OR(VLOOKUP(D70,$O$21:$AE$24,17,0)="wo",VLOOKUP(D70,$O$21:$AE$24,17,0)="ow"),0,VLOOKUP(D70,$O$21:$AE$24,15,0)))</f>
        <v>0</v>
      </c>
      <c r="G70" s="4">
        <f>IF(ISERROR(VLOOKUP(D70,$O$25:$AE$28,15,0))=TRUE,0,IF(OR(VLOOKUP(D70,$O$25:$AE$28,17,0)="wo",VLOOKUP(D70,$O$25:$AE$28,17,0)="ow"),0,VLOOKUP(D70,$O$25:$AE$28,15,0)))</f>
        <v>0</v>
      </c>
      <c r="H70" s="44">
        <f>IF(ISERROR(VLOOKUP(D70,$O$29:$AE$32,15,0))=TRUE,0,IF(OR(VLOOKUP(D70,$O$29:$AE$32,17,0)="wo",VLOOKUP(D70,$O$29:$AE$32,17,0)="ow"),0,VLOOKUP(D70,$O$29:$AE$32,15,0)))</f>
        <v>0</v>
      </c>
      <c r="I70" s="58">
        <f>IF(ISERROR(VLOOKUP(D70,$O$17:$AE$20,16,0))=TRUE,0,IF(OR(VLOOKUP(D70,$O$17:$AE$20,17,0)="wo",VLOOKUP(D70,$O$17:$AE$20,17,0)="ow"),0,VLOOKUP(D70,$O$17:$AE$20,16,0)))</f>
        <v>0</v>
      </c>
      <c r="J70" s="54">
        <f>IF(ISERROR(VLOOKUP(D70,$O$21:$AE$24,16,0))=TRUE,0,IF(OR(VLOOKUP(D70,$O$21:$AE$24,17,0)="wo",VLOOKUP(D70,$O$21:$AE$24,17,0)="ow"),0,VLOOKUP(D70,$O$21:$AE$24,16,0)))</f>
        <v>0</v>
      </c>
      <c r="K70" s="4">
        <f>IF(ISERROR(VLOOKUP(D70,$O$25:$AE$28,16,0))=TRUE,0,IF(OR(VLOOKUP(D70,$O$25:$AE$28,17,0)="wo",VLOOKUP(D70,$O$25:$AE$28,17,0)="ow"),0,VLOOKUP(D70,$O$25:$AE$28,16,0)))</f>
        <v>0</v>
      </c>
      <c r="L70" s="44">
        <f>IF(ISERROR(VLOOKUP(D70,$O$29:$AE$32,16,0))=TRUE,0,IF(OR(VLOOKUP(D70,$O$29:$AE$32,17,0)="wo",VLOOKUP(D70,$O$29:$AE$32,17,0)="ow"),0,VLOOKUP(D70,$O$29:$AE$32,16,0)))</f>
        <v>0</v>
      </c>
      <c r="M70" s="58">
        <f>SUM(E70:H70)</f>
        <v>0</v>
      </c>
      <c r="N70" s="55">
        <f>SUM(I70:L70)</f>
        <v>0</v>
      </c>
    </row>
    <row r="71" spans="2:26">
      <c r="D71" s="1" t="str">
        <f>D7</f>
        <v xml:space="preserve"> </v>
      </c>
      <c r="E71" s="59">
        <f t="shared" ref="E71:E77" si="23">IF(ISERROR(VLOOKUP(D71,$O$17:$AE$20,15,0))=TRUE,0,IF(OR(VLOOKUP(D71,$O$17:$AE$20,17,0)="wo",VLOOKUP(D71,$O$17:$AE$20,17,0)="ow"),0,VLOOKUP(D71,$O$17:$AE$20,15,0)))</f>
        <v>0</v>
      </c>
      <c r="F71" s="8">
        <f t="shared" ref="F71:F77" si="24">IF(ISERROR(VLOOKUP(D71,$O$21:$AE$24,15,0))=TRUE,0,IF(OR(VLOOKUP(D71,$O$21:$AE$24,17,0)="wo",VLOOKUP(D71,$O$21:$AE$24,17,0)="ow"),0,VLOOKUP(D71,$O$21:$AE$24,15,0)))</f>
        <v>0</v>
      </c>
      <c r="G71" s="9">
        <f t="shared" ref="G71:G77" si="25">IF(ISERROR(VLOOKUP(D71,$O$25:$AE$28,15,0))=TRUE,0,IF(OR(VLOOKUP(D71,$O$25:$AE$28,17,0)="wo",VLOOKUP(D71,$O$25:$AE$28,17,0)="ow"),0,VLOOKUP(D71,$O$25:$AE$28,15,0)))</f>
        <v>0</v>
      </c>
      <c r="H71" s="45">
        <f t="shared" ref="H71:H77" si="26">IF(ISERROR(VLOOKUP(D71,$O$29:$AE$32,15,0))=TRUE,0,IF(OR(VLOOKUP(D71,$O$29:$AE$32,17,0)="wo",VLOOKUP(D71,$O$29:$AE$32,17,0)="ow"),0,VLOOKUP(D71,$O$29:$AE$32,15,0)))</f>
        <v>0</v>
      </c>
      <c r="I71" s="7">
        <f t="shared" ref="I71:I77" si="27">IF(ISERROR(VLOOKUP(D71,$O$17:$AE$20,16,0))=TRUE,0,IF(OR(VLOOKUP(D71,$O$17:$AE$20,17,0)="wo",VLOOKUP(D71,$O$17:$AE$20,17,0)="ow"),0,VLOOKUP(D71,$O$17:$AE$20,16,0)))</f>
        <v>0</v>
      </c>
      <c r="J71" s="9">
        <f t="shared" ref="J71:J77" si="28">IF(ISERROR(VLOOKUP(D71,$O$21:$AE$24,16,0))=TRUE,0,IF(OR(VLOOKUP(D71,$O$21:$AE$24,17,0)="wo",VLOOKUP(D71,$O$21:$AE$24,17,0)="ow"),0,VLOOKUP(D71,$O$21:$AE$24,16,0)))</f>
        <v>0</v>
      </c>
      <c r="K71" s="9">
        <f t="shared" ref="K71:K77" si="29">IF(ISERROR(VLOOKUP(D71,$O$25:$AE$28,16,0))=TRUE,0,IF(OR(VLOOKUP(D71,$O$25:$AE$28,17,0)="wo",VLOOKUP(D71,$O$25:$AE$28,17,0)="ow"),0,VLOOKUP(D71,$O$25:$AE$28,16,0)))</f>
        <v>0</v>
      </c>
      <c r="L71" s="45">
        <f t="shared" ref="L71:L77" si="30">IF(ISERROR(VLOOKUP(D71,$O$29:$AE$32,16,0))=TRUE,0,IF(OR(VLOOKUP(D71,$O$29:$AE$32,17,0)="wo",VLOOKUP(D71,$O$29:$AE$32,17,0)="ow"),0,VLOOKUP(D71,$O$29:$AE$32,16,0)))</f>
        <v>0</v>
      </c>
      <c r="M71" s="59">
        <f t="shared" ref="M71:M77" si="31">SUM(E71:H71)</f>
        <v>0</v>
      </c>
      <c r="N71" s="46">
        <f t="shared" ref="N71:N77" si="32">SUM(I71:L71)</f>
        <v>0</v>
      </c>
    </row>
    <row r="72" spans="2:26">
      <c r="D72" s="1" t="str">
        <f>D8</f>
        <v xml:space="preserve"> </v>
      </c>
      <c r="E72" s="59">
        <f t="shared" si="23"/>
        <v>0</v>
      </c>
      <c r="F72" s="8">
        <f t="shared" si="24"/>
        <v>0</v>
      </c>
      <c r="G72" s="9">
        <f t="shared" si="25"/>
        <v>0</v>
      </c>
      <c r="H72" s="45">
        <f t="shared" si="26"/>
        <v>0</v>
      </c>
      <c r="I72" s="7">
        <f t="shared" si="27"/>
        <v>0</v>
      </c>
      <c r="J72" s="9">
        <f t="shared" si="28"/>
        <v>0</v>
      </c>
      <c r="K72" s="9">
        <f t="shared" si="29"/>
        <v>0</v>
      </c>
      <c r="L72" s="45">
        <f t="shared" si="30"/>
        <v>0</v>
      </c>
      <c r="M72" s="59">
        <f t="shared" si="31"/>
        <v>0</v>
      </c>
      <c r="N72" s="46">
        <f t="shared" si="32"/>
        <v>0</v>
      </c>
    </row>
    <row r="73" spans="2:26" ht="16.5" thickBot="1">
      <c r="D73" s="1" t="str">
        <f>D9</f>
        <v xml:space="preserve"> </v>
      </c>
      <c r="E73" s="60">
        <f t="shared" si="23"/>
        <v>0</v>
      </c>
      <c r="F73" s="56">
        <f t="shared" si="24"/>
        <v>0</v>
      </c>
      <c r="G73" s="5">
        <f t="shared" si="25"/>
        <v>0</v>
      </c>
      <c r="H73" s="47">
        <f t="shared" si="26"/>
        <v>0</v>
      </c>
      <c r="I73" s="10">
        <f t="shared" si="27"/>
        <v>0</v>
      </c>
      <c r="J73" s="5">
        <f t="shared" si="28"/>
        <v>0</v>
      </c>
      <c r="K73" s="5">
        <f t="shared" si="29"/>
        <v>0</v>
      </c>
      <c r="L73" s="47">
        <f t="shared" si="30"/>
        <v>0</v>
      </c>
      <c r="M73" s="60">
        <f t="shared" si="31"/>
        <v>0</v>
      </c>
      <c r="N73" s="57">
        <f t="shared" si="32"/>
        <v>0</v>
      </c>
    </row>
    <row r="74" spans="2:26">
      <c r="D74" s="1" t="str">
        <f>D15</f>
        <v xml:space="preserve"> </v>
      </c>
      <c r="E74" s="58">
        <f t="shared" si="23"/>
        <v>0</v>
      </c>
      <c r="F74" s="54">
        <f t="shared" si="24"/>
        <v>0</v>
      </c>
      <c r="G74" s="4">
        <f t="shared" si="25"/>
        <v>0</v>
      </c>
      <c r="H74" s="44">
        <f t="shared" si="26"/>
        <v>0</v>
      </c>
      <c r="I74" s="6">
        <f t="shared" si="27"/>
        <v>0</v>
      </c>
      <c r="J74" s="4">
        <f t="shared" si="28"/>
        <v>0</v>
      </c>
      <c r="K74" s="4">
        <f t="shared" si="29"/>
        <v>0</v>
      </c>
      <c r="L74" s="44">
        <f t="shared" si="30"/>
        <v>0</v>
      </c>
      <c r="M74" s="59">
        <f t="shared" si="31"/>
        <v>0</v>
      </c>
      <c r="N74" s="46">
        <f t="shared" si="32"/>
        <v>0</v>
      </c>
    </row>
    <row r="75" spans="2:26">
      <c r="D75" s="1" t="str">
        <f>D16</f>
        <v xml:space="preserve"> </v>
      </c>
      <c r="E75" s="59">
        <f t="shared" si="23"/>
        <v>0</v>
      </c>
      <c r="F75" s="8">
        <f t="shared" si="24"/>
        <v>0</v>
      </c>
      <c r="G75" s="9">
        <f t="shared" si="25"/>
        <v>0</v>
      </c>
      <c r="H75" s="45">
        <f t="shared" si="26"/>
        <v>0</v>
      </c>
      <c r="I75" s="7">
        <f t="shared" si="27"/>
        <v>0</v>
      </c>
      <c r="J75" s="9">
        <f t="shared" si="28"/>
        <v>0</v>
      </c>
      <c r="K75" s="9">
        <f t="shared" si="29"/>
        <v>0</v>
      </c>
      <c r="L75" s="45">
        <f t="shared" si="30"/>
        <v>0</v>
      </c>
      <c r="M75" s="59">
        <f t="shared" si="31"/>
        <v>0</v>
      </c>
      <c r="N75" s="46">
        <f t="shared" si="32"/>
        <v>0</v>
      </c>
    </row>
    <row r="76" spans="2:26">
      <c r="D76" s="1" t="str">
        <f>D17</f>
        <v xml:space="preserve"> </v>
      </c>
      <c r="E76" s="59">
        <f t="shared" si="23"/>
        <v>0</v>
      </c>
      <c r="F76" s="8">
        <f t="shared" si="24"/>
        <v>0</v>
      </c>
      <c r="G76" s="9">
        <f t="shared" si="25"/>
        <v>0</v>
      </c>
      <c r="H76" s="45">
        <f t="shared" si="26"/>
        <v>0</v>
      </c>
      <c r="I76" s="7">
        <f t="shared" si="27"/>
        <v>0</v>
      </c>
      <c r="J76" s="9">
        <f t="shared" si="28"/>
        <v>0</v>
      </c>
      <c r="K76" s="9">
        <f t="shared" si="29"/>
        <v>0</v>
      </c>
      <c r="L76" s="45">
        <f t="shared" si="30"/>
        <v>0</v>
      </c>
      <c r="M76" s="59">
        <f t="shared" si="31"/>
        <v>0</v>
      </c>
      <c r="N76" s="46">
        <f t="shared" si="32"/>
        <v>0</v>
      </c>
    </row>
    <row r="77" spans="2:26" ht="16.5" thickBot="1">
      <c r="D77" s="1" t="str">
        <f>D18</f>
        <v xml:space="preserve"> </v>
      </c>
      <c r="E77" s="60">
        <f t="shared" si="23"/>
        <v>0</v>
      </c>
      <c r="F77" s="56">
        <f t="shared" si="24"/>
        <v>0</v>
      </c>
      <c r="G77" s="5">
        <f t="shared" si="25"/>
        <v>0</v>
      </c>
      <c r="H77" s="47">
        <f t="shared" si="26"/>
        <v>0</v>
      </c>
      <c r="I77" s="10">
        <f t="shared" si="27"/>
        <v>0</v>
      </c>
      <c r="J77" s="5">
        <f t="shared" si="28"/>
        <v>0</v>
      </c>
      <c r="K77" s="5">
        <f t="shared" si="29"/>
        <v>0</v>
      </c>
      <c r="L77" s="47">
        <f t="shared" si="30"/>
        <v>0</v>
      </c>
      <c r="M77" s="60">
        <f t="shared" si="31"/>
        <v>0</v>
      </c>
      <c r="N77" s="57">
        <f t="shared" si="32"/>
        <v>0</v>
      </c>
    </row>
    <row r="79" spans="2:26" ht="16.5" thickBot="1"/>
    <row r="80" spans="2:26">
      <c r="E80" s="196" t="s">
        <v>46</v>
      </c>
      <c r="F80" s="197"/>
      <c r="G80" s="197"/>
      <c r="H80" s="198"/>
      <c r="I80" s="196" t="s">
        <v>47</v>
      </c>
      <c r="J80" s="197"/>
      <c r="K80" s="197"/>
      <c r="L80" s="198"/>
      <c r="M80" s="54"/>
      <c r="N80" s="55"/>
    </row>
    <row r="81" spans="2:14" ht="16.5" thickBot="1">
      <c r="B81" s="1" t="s">
        <v>44</v>
      </c>
      <c r="D81" s="1" t="s">
        <v>14</v>
      </c>
      <c r="E81" s="60">
        <v>1</v>
      </c>
      <c r="F81" s="56">
        <v>2</v>
      </c>
      <c r="G81" s="5">
        <v>3</v>
      </c>
      <c r="H81" s="47">
        <v>4</v>
      </c>
      <c r="I81" s="10">
        <v>1</v>
      </c>
      <c r="J81" s="5">
        <v>2</v>
      </c>
      <c r="K81" s="5">
        <v>3</v>
      </c>
      <c r="L81" s="47">
        <v>4</v>
      </c>
      <c r="M81" s="56" t="s">
        <v>48</v>
      </c>
      <c r="N81" s="57" t="s">
        <v>49</v>
      </c>
    </row>
    <row r="82" spans="2:14">
      <c r="D82" s="1" t="str">
        <f>D24</f>
        <v xml:space="preserve"> </v>
      </c>
      <c r="E82" s="58">
        <f>IF(ISERROR(VLOOKUP(D82,$P$16:$AE$20,15,0))=TRUE,0,IF(OR(VLOOKUP(D82,$P$16:$AE$20,16,0)="wo",VLOOKUP(D82,$P$16:$AE$20,16,0)="ow"),0,VLOOKUP(D82,$P$16:$AE$20,15,0)))</f>
        <v>0</v>
      </c>
      <c r="F82" s="54">
        <f>IF(ISERROR(VLOOKUP(D82,$P$21:$AE$24,15,0))=TRUE,0,IF(OR(VLOOKUP(D82,$P$21:$AE$24,16,0)="wo",VLOOKUP(D82,$P$21:$AE$24,16,0)="ow"),0,VLOOKUP(D82,$P$21:$AE$24,15,0)))</f>
        <v>0</v>
      </c>
      <c r="G82" s="4">
        <f>IF(ISERROR(VLOOKUP(D82,$P$25:$AE$28,15,0))=TRUE,0,IF(OR(VLOOKUP(D82,$P$25:$AE$28,16,0)="wo",VLOOKUP(D82,$P$25:$AE$28,16,0)="ow"),0,VLOOKUP(D82,$P$25:$AE$28,15,0)))</f>
        <v>0</v>
      </c>
      <c r="H82" s="44">
        <f>IF(ISERROR(VLOOKUP(D82,$P$29:$AE$32,15,0))=TRUE,0,IF(OR(VLOOKUP(D82,$P$29:$AE$32,16,0)="wo",VLOOKUP(D82,$P$29:$AE$32,16,0)="ow"),0,VLOOKUP(D82,$P$29:$AE$32,15,0)))</f>
        <v>0</v>
      </c>
      <c r="I82" s="58">
        <f>IF(ISERROR(VLOOKUP(D82,$P$16:$AE$20,14,0))=TRUE,0,IF(OR(VLOOKUP(D82,$P$16:$AE$20,16,0)="wo",VLOOKUP(D82,$P$16:$AE$20,16,0)="ow"),0,VLOOKUP(D82,$P$16:$AE$20,14,0)))</f>
        <v>0</v>
      </c>
      <c r="J82" s="54">
        <f>IF(ISERROR(VLOOKUP(D82,$P$21:$AE$24,14,0))=TRUE,0,IF(OR(VLOOKUP(D82,$P$21:$AE$24,16,0)="wo",VLOOKUP(D82,$P$21:$AE$24,16,0)="ow"),0,VLOOKUP(D82,$P$21:$AE$24,14,0)))</f>
        <v>0</v>
      </c>
      <c r="K82" s="4">
        <f>IF(ISERROR(VLOOKUP(D82,$P$25:$AE$28,14,0))=TRUE,0,IF(OR(VLOOKUP(D82,$P$25:$AE$28,16,0)="wo",VLOOKUP(D82,$P$25:$AE$28,16,0)="ow"),0,VLOOKUP(D82,$P$25:$AE$28,14,0)))</f>
        <v>0</v>
      </c>
      <c r="L82" s="44">
        <f>IF(ISERROR(VLOOKUP(D82,$P$29:$AE$32,14,0))=TRUE,0,IF(OR(VLOOKUP(D82,$P$29:$AE$32,16,0)="wo",VLOOKUP(D82,$P$29:$AE$32,16,0)="ow"),0,VLOOKUP(D82,$P$29:$AE$32,14,0)))</f>
        <v>0</v>
      </c>
      <c r="M82" s="58">
        <f>SUM(E82:H82)</f>
        <v>0</v>
      </c>
      <c r="N82" s="55">
        <f>SUM(I82:L82)</f>
        <v>0</v>
      </c>
    </row>
    <row r="83" spans="2:14">
      <c r="D83" s="1" t="str">
        <f>D25</f>
        <v xml:space="preserve"> </v>
      </c>
      <c r="E83" s="59">
        <f t="shared" ref="E83:E89" si="33">IF(ISERROR(VLOOKUP(D83,$P$16:$AE$20,15,0))=TRUE,0,IF(OR(VLOOKUP(D83,$P$16:$AE$20,16,0)="wo",VLOOKUP(D83,$P$16:$AE$20,16,0)="ow"),0,VLOOKUP(D83,$P$16:$AE$20,15,0)))</f>
        <v>0</v>
      </c>
      <c r="F83" s="8">
        <f t="shared" ref="F83:F89" si="34">IF(ISERROR(VLOOKUP(D83,$P$21:$AE$24,15,0))=TRUE,0,IF(OR(VLOOKUP(D83,$P$21:$AE$24,16,0)="wo",VLOOKUP(D83,$P$21:$AE$24,16,0)="ow"),0,VLOOKUP(D83,$P$21:$AE$24,15,0)))</f>
        <v>0</v>
      </c>
      <c r="G83" s="9">
        <f t="shared" ref="G83:G89" si="35">IF(ISERROR(VLOOKUP(D83,$P$25:$AE$28,15,0))=TRUE,0,IF(OR(VLOOKUP(D83,$P$25:$AE$28,16,0)="wo",VLOOKUP(D83,$P$25:$AE$28,16,0)="ow"),0,VLOOKUP(D83,$P$25:$AE$28,15,0)))</f>
        <v>0</v>
      </c>
      <c r="H83" s="45">
        <f t="shared" ref="H83:H89" si="36">IF(ISERROR(VLOOKUP(D83,$P$29:$AE$32,15,0))=TRUE,0,IF(OR(VLOOKUP(D83,$P$29:$AE$32,16,0)="wo",VLOOKUP(D83,$P$29:$AE$32,16,0)="ow"),0,VLOOKUP(D83,$P$29:$AE$32,15,0)))</f>
        <v>0</v>
      </c>
      <c r="I83" s="7">
        <f t="shared" ref="I83:I89" si="37">IF(ISERROR(VLOOKUP(D83,$P$16:$AE$20,14,0))=TRUE,0,IF(OR(VLOOKUP(D83,$P$16:$AE$20,16,0)="wo",VLOOKUP(D83,$P$16:$AE$20,16,0)="ow"),0,VLOOKUP(D83,$P$16:$AE$20,14,0)))</f>
        <v>0</v>
      </c>
      <c r="J83" s="9">
        <f t="shared" ref="J83:J89" si="38">IF(ISERROR(VLOOKUP(D83,$P$21:$AE$24,14,0))=TRUE,0,IF(OR(VLOOKUP(D83,$P$21:$AE$24,16,0)="wo",VLOOKUP(D83,$P$21:$AE$24,16,0)="ow"),0,VLOOKUP(D83,$P$21:$AE$24,14,0)))</f>
        <v>0</v>
      </c>
      <c r="K83" s="9">
        <f t="shared" ref="K83:K89" si="39">IF(ISERROR(VLOOKUP(D83,$P$25:$AE$28,14,0))=TRUE,0,IF(OR(VLOOKUP(D83,$P$25:$AE$28,16,0)="wo",VLOOKUP(D83,$P$25:$AE$28,16,0)="ow"),0,VLOOKUP(D83,$P$25:$AE$28,14,0)))</f>
        <v>0</v>
      </c>
      <c r="L83" s="45">
        <f t="shared" ref="L83:L89" si="40">IF(ISERROR(VLOOKUP(D83,$P$29:$AE$32,14,0))=TRUE,0,IF(OR(VLOOKUP(D83,$P$29:$AE$32,16,0)="wo",VLOOKUP(D83,$P$29:$AE$32,16,0)="ow"),0,VLOOKUP(D83,$P$29:$AE$32,14,0)))</f>
        <v>0</v>
      </c>
      <c r="M83" s="59">
        <f t="shared" ref="M83:M89" si="41">SUM(E83:H83)</f>
        <v>0</v>
      </c>
      <c r="N83" s="46">
        <f t="shared" ref="N83:N89" si="42">SUM(I83:L83)</f>
        <v>0</v>
      </c>
    </row>
    <row r="84" spans="2:14">
      <c r="D84" s="1" t="str">
        <f>D26</f>
        <v xml:space="preserve"> </v>
      </c>
      <c r="E84" s="59">
        <f t="shared" si="33"/>
        <v>0</v>
      </c>
      <c r="F84" s="8">
        <f t="shared" si="34"/>
        <v>0</v>
      </c>
      <c r="G84" s="9">
        <f t="shared" si="35"/>
        <v>0</v>
      </c>
      <c r="H84" s="45">
        <f t="shared" si="36"/>
        <v>0</v>
      </c>
      <c r="I84" s="7">
        <f t="shared" si="37"/>
        <v>0</v>
      </c>
      <c r="J84" s="9">
        <f t="shared" si="38"/>
        <v>0</v>
      </c>
      <c r="K84" s="9">
        <f t="shared" si="39"/>
        <v>0</v>
      </c>
      <c r="L84" s="45">
        <f t="shared" si="40"/>
        <v>0</v>
      </c>
      <c r="M84" s="59">
        <f t="shared" si="41"/>
        <v>0</v>
      </c>
      <c r="N84" s="46">
        <f t="shared" si="42"/>
        <v>0</v>
      </c>
    </row>
    <row r="85" spans="2:14" ht="16.5" thickBot="1">
      <c r="D85" s="1" t="str">
        <f>D27</f>
        <v xml:space="preserve"> </v>
      </c>
      <c r="E85" s="60">
        <f t="shared" si="33"/>
        <v>0</v>
      </c>
      <c r="F85" s="56">
        <f t="shared" si="34"/>
        <v>0</v>
      </c>
      <c r="G85" s="5">
        <f t="shared" si="35"/>
        <v>0</v>
      </c>
      <c r="H85" s="47">
        <f t="shared" si="36"/>
        <v>0</v>
      </c>
      <c r="I85" s="10">
        <f t="shared" si="37"/>
        <v>0</v>
      </c>
      <c r="J85" s="5">
        <f t="shared" si="38"/>
        <v>0</v>
      </c>
      <c r="K85" s="5">
        <f t="shared" si="39"/>
        <v>0</v>
      </c>
      <c r="L85" s="47">
        <f t="shared" si="40"/>
        <v>0</v>
      </c>
      <c r="M85" s="60">
        <f t="shared" si="41"/>
        <v>0</v>
      </c>
      <c r="N85" s="57">
        <f t="shared" si="42"/>
        <v>0</v>
      </c>
    </row>
    <row r="86" spans="2:14">
      <c r="D86" s="1" t="str">
        <f>D33</f>
        <v xml:space="preserve"> </v>
      </c>
      <c r="E86" s="58">
        <f t="shared" si="33"/>
        <v>0</v>
      </c>
      <c r="F86" s="54">
        <f t="shared" si="34"/>
        <v>0</v>
      </c>
      <c r="G86" s="4">
        <f t="shared" si="35"/>
        <v>0</v>
      </c>
      <c r="H86" s="44">
        <f t="shared" si="36"/>
        <v>0</v>
      </c>
      <c r="I86" s="6">
        <f t="shared" si="37"/>
        <v>0</v>
      </c>
      <c r="J86" s="4">
        <f t="shared" si="38"/>
        <v>0</v>
      </c>
      <c r="K86" s="4">
        <f t="shared" si="39"/>
        <v>0</v>
      </c>
      <c r="L86" s="44">
        <f t="shared" si="40"/>
        <v>0</v>
      </c>
      <c r="M86" s="59">
        <f>SUM(E86:H86)</f>
        <v>0</v>
      </c>
      <c r="N86" s="46">
        <f t="shared" si="42"/>
        <v>0</v>
      </c>
    </row>
    <row r="87" spans="2:14">
      <c r="D87" s="1" t="str">
        <f>D34</f>
        <v xml:space="preserve"> </v>
      </c>
      <c r="E87" s="59">
        <f t="shared" si="33"/>
        <v>0</v>
      </c>
      <c r="F87" s="8">
        <f t="shared" si="34"/>
        <v>0</v>
      </c>
      <c r="G87" s="9">
        <f t="shared" si="35"/>
        <v>0</v>
      </c>
      <c r="H87" s="45">
        <f t="shared" si="36"/>
        <v>0</v>
      </c>
      <c r="I87" s="7">
        <f t="shared" si="37"/>
        <v>0</v>
      </c>
      <c r="J87" s="9">
        <f t="shared" si="38"/>
        <v>0</v>
      </c>
      <c r="K87" s="9">
        <f t="shared" si="39"/>
        <v>0</v>
      </c>
      <c r="L87" s="45">
        <f t="shared" si="40"/>
        <v>0</v>
      </c>
      <c r="M87" s="59">
        <f t="shared" si="41"/>
        <v>0</v>
      </c>
      <c r="N87" s="46">
        <f t="shared" si="42"/>
        <v>0</v>
      </c>
    </row>
    <row r="88" spans="2:14">
      <c r="D88" s="1" t="str">
        <f>D35</f>
        <v xml:space="preserve"> </v>
      </c>
      <c r="E88" s="59">
        <f t="shared" si="33"/>
        <v>0</v>
      </c>
      <c r="F88" s="8">
        <f t="shared" si="34"/>
        <v>0</v>
      </c>
      <c r="G88" s="9">
        <f t="shared" si="35"/>
        <v>0</v>
      </c>
      <c r="H88" s="45">
        <f t="shared" si="36"/>
        <v>0</v>
      </c>
      <c r="I88" s="7">
        <f t="shared" si="37"/>
        <v>0</v>
      </c>
      <c r="J88" s="9">
        <f t="shared" si="38"/>
        <v>0</v>
      </c>
      <c r="K88" s="9">
        <f t="shared" si="39"/>
        <v>0</v>
      </c>
      <c r="L88" s="45">
        <f t="shared" si="40"/>
        <v>0</v>
      </c>
      <c r="M88" s="59">
        <f t="shared" si="41"/>
        <v>0</v>
      </c>
      <c r="N88" s="46">
        <f t="shared" si="42"/>
        <v>0</v>
      </c>
    </row>
    <row r="89" spans="2:14" ht="16.5" thickBot="1">
      <c r="D89" s="1" t="str">
        <f>D36</f>
        <v xml:space="preserve"> </v>
      </c>
      <c r="E89" s="60">
        <f t="shared" si="33"/>
        <v>0</v>
      </c>
      <c r="F89" s="56">
        <f t="shared" si="34"/>
        <v>0</v>
      </c>
      <c r="G89" s="5">
        <f t="shared" si="35"/>
        <v>0</v>
      </c>
      <c r="H89" s="47">
        <f t="shared" si="36"/>
        <v>0</v>
      </c>
      <c r="I89" s="10">
        <f t="shared" si="37"/>
        <v>0</v>
      </c>
      <c r="J89" s="5">
        <f t="shared" si="38"/>
        <v>0</v>
      </c>
      <c r="K89" s="5">
        <f t="shared" si="39"/>
        <v>0</v>
      </c>
      <c r="L89" s="47">
        <f t="shared" si="40"/>
        <v>0</v>
      </c>
      <c r="M89" s="60">
        <f t="shared" si="41"/>
        <v>0</v>
      </c>
      <c r="N89" s="57">
        <f t="shared" si="42"/>
        <v>0</v>
      </c>
    </row>
  </sheetData>
  <sheetProtection password="9583" sheet="1" objects="1" scenarios="1" formatCells="0" formatColumns="0" formatRows="0"/>
  <mergeCells count="49">
    <mergeCell ref="P4:AD4"/>
    <mergeCell ref="E80:H80"/>
    <mergeCell ref="I80:L80"/>
    <mergeCell ref="L15:L16"/>
    <mergeCell ref="Q14:Z14"/>
    <mergeCell ref="Q12:S12"/>
    <mergeCell ref="X12:AD12"/>
    <mergeCell ref="E68:H68"/>
    <mergeCell ref="I68:L68"/>
    <mergeCell ref="G22:J22"/>
    <mergeCell ref="C21:F22"/>
    <mergeCell ref="C28:C29"/>
    <mergeCell ref="E28:E29"/>
    <mergeCell ref="F28:F29"/>
    <mergeCell ref="C12:C13"/>
    <mergeCell ref="C30:C31"/>
    <mergeCell ref="E30:E31"/>
    <mergeCell ref="AV14:AZ14"/>
    <mergeCell ref="BB14:BF14"/>
    <mergeCell ref="Q13:S13"/>
    <mergeCell ref="T13:U13"/>
    <mergeCell ref="V13:W13"/>
    <mergeCell ref="X13:AD13"/>
    <mergeCell ref="AA14:AB14"/>
    <mergeCell ref="AC14:AD14"/>
    <mergeCell ref="F30:F31"/>
    <mergeCell ref="C10:C11"/>
    <mergeCell ref="C3:F4"/>
    <mergeCell ref="E12:E13"/>
    <mergeCell ref="F12:F13"/>
    <mergeCell ref="AC6:AD6"/>
    <mergeCell ref="Y6:Z6"/>
    <mergeCell ref="P2:AD3"/>
    <mergeCell ref="E10:E11"/>
    <mergeCell ref="F10:F11"/>
    <mergeCell ref="AA6:AB6"/>
    <mergeCell ref="Y7:Z8"/>
    <mergeCell ref="Y9:Z10"/>
    <mergeCell ref="AC9:AD10"/>
    <mergeCell ref="G4:J4"/>
    <mergeCell ref="O7:O8"/>
    <mergeCell ref="AC7:AD8"/>
    <mergeCell ref="AA7:AB8"/>
    <mergeCell ref="AA9:AB10"/>
    <mergeCell ref="V12:W12"/>
    <mergeCell ref="T12:U12"/>
    <mergeCell ref="O9:O10"/>
    <mergeCell ref="P7:X8"/>
    <mergeCell ref="P9:X10"/>
  </mergeCells>
  <phoneticPr fontId="0" type="noConversion"/>
  <conditionalFormatting sqref="AA15:AD15">
    <cfRule type="expression" dxfId="22" priority="23" stopIfTrue="1">
      <formula>$AS$15=0</formula>
    </cfRule>
  </conditionalFormatting>
  <conditionalFormatting sqref="AA16:AD16">
    <cfRule type="expression" dxfId="21" priority="22" stopIfTrue="1">
      <formula>$AS$16=0</formula>
    </cfRule>
  </conditionalFormatting>
  <conditionalFormatting sqref="AA17:AD17">
    <cfRule type="expression" dxfId="20" priority="21" stopIfTrue="1">
      <formula>$AS$17=0</formula>
    </cfRule>
  </conditionalFormatting>
  <conditionalFormatting sqref="AA18:AD18">
    <cfRule type="expression" dxfId="19" priority="20" stopIfTrue="1">
      <formula>$AS$18=0</formula>
    </cfRule>
  </conditionalFormatting>
  <conditionalFormatting sqref="AA19:AD19">
    <cfRule type="expression" dxfId="18" priority="19" stopIfTrue="1">
      <formula>$AS$19=0</formula>
    </cfRule>
  </conditionalFormatting>
  <conditionalFormatting sqref="AA20:AD20">
    <cfRule type="expression" dxfId="17" priority="18" stopIfTrue="1">
      <formula>$AS$20=0</formula>
    </cfRule>
  </conditionalFormatting>
  <conditionalFormatting sqref="AA21:AD21">
    <cfRule type="expression" dxfId="16" priority="17" stopIfTrue="1">
      <formula>$AS$21=0</formula>
    </cfRule>
  </conditionalFormatting>
  <conditionalFormatting sqref="AA22:AD22">
    <cfRule type="expression" dxfId="15" priority="16" stopIfTrue="1">
      <formula>$AS$22=0</formula>
    </cfRule>
  </conditionalFormatting>
  <conditionalFormatting sqref="AA23:AD23">
    <cfRule type="expression" dxfId="14" priority="15" stopIfTrue="1">
      <formula>$AS$23=0</formula>
    </cfRule>
  </conditionalFormatting>
  <conditionalFormatting sqref="AA24:AD24">
    <cfRule type="expression" dxfId="13" priority="14" stopIfTrue="1">
      <formula>$AS$24=0</formula>
    </cfRule>
  </conditionalFormatting>
  <conditionalFormatting sqref="AA25:AD25">
    <cfRule type="expression" dxfId="12" priority="13" stopIfTrue="1">
      <formula>$AS$25=0</formula>
    </cfRule>
  </conditionalFormatting>
  <conditionalFormatting sqref="AA26:AD26">
    <cfRule type="expression" dxfId="11" priority="12" stopIfTrue="1">
      <formula>$AS$26=0</formula>
    </cfRule>
  </conditionalFormatting>
  <conditionalFormatting sqref="AA27:AD27">
    <cfRule type="expression" dxfId="10" priority="11" stopIfTrue="1">
      <formula>$AS$27=0</formula>
    </cfRule>
  </conditionalFormatting>
  <conditionalFormatting sqref="AA28:AD28">
    <cfRule type="expression" dxfId="9" priority="10" stopIfTrue="1">
      <formula>$AS$28=0</formula>
    </cfRule>
  </conditionalFormatting>
  <conditionalFormatting sqref="AA29:AD29">
    <cfRule type="expression" dxfId="8" priority="9" stopIfTrue="1">
      <formula>$AS$29=0</formula>
    </cfRule>
  </conditionalFormatting>
  <conditionalFormatting sqref="AA30:AD30">
    <cfRule type="expression" dxfId="7" priority="8" stopIfTrue="1">
      <formula>$AS$30=0</formula>
    </cfRule>
  </conditionalFormatting>
  <conditionalFormatting sqref="AA31:AD31">
    <cfRule type="expression" dxfId="6" priority="7" stopIfTrue="1">
      <formula>$AS$31=0</formula>
    </cfRule>
  </conditionalFormatting>
  <conditionalFormatting sqref="AA32:AD32">
    <cfRule type="expression" dxfId="5" priority="6" stopIfTrue="1">
      <formula>$AS$32=0</formula>
    </cfRule>
  </conditionalFormatting>
  <conditionalFormatting sqref="Y7:AD10">
    <cfRule type="expression" dxfId="4" priority="5" stopIfTrue="1">
      <formula>$AS$33=0</formula>
    </cfRule>
  </conditionalFormatting>
  <conditionalFormatting sqref="E6:F13">
    <cfRule type="expression" dxfId="3" priority="4" stopIfTrue="1">
      <formula>$AS$33=0</formula>
    </cfRule>
  </conditionalFormatting>
  <conditionalFormatting sqref="E15:F18">
    <cfRule type="expression" dxfId="2" priority="3" stopIfTrue="1">
      <formula>$AS$33=0</formula>
    </cfRule>
  </conditionalFormatting>
  <conditionalFormatting sqref="E24:F31">
    <cfRule type="expression" dxfId="1" priority="2" stopIfTrue="1">
      <formula>$AS$33=0</formula>
    </cfRule>
  </conditionalFormatting>
  <conditionalFormatting sqref="E33:F36">
    <cfRule type="expression" dxfId="0" priority="1" stopIfTrue="1">
      <formula>$AS$33=0</formula>
    </cfRule>
  </conditionalFormatting>
  <pageMargins left="0.21" right="0.15" top="0.22" bottom="0.18" header="0.19" footer="0.1400000000000000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9"/>
  <sheetViews>
    <sheetView topLeftCell="A4" workbookViewId="0">
      <selection activeCell="A4" sqref="A4"/>
    </sheetView>
  </sheetViews>
  <sheetFormatPr defaultRowHeight="12.75"/>
  <cols>
    <col min="1" max="1" width="128.140625" customWidth="1"/>
  </cols>
  <sheetData>
    <row r="2" spans="1:1" ht="129.75" customHeight="1">
      <c r="A2" s="137" t="s">
        <v>75</v>
      </c>
    </row>
    <row r="3" spans="1:1" ht="47.25" customHeight="1">
      <c r="A3" s="138" t="s">
        <v>69</v>
      </c>
    </row>
    <row r="4" spans="1:1" ht="40.5" customHeight="1">
      <c r="A4" s="138" t="s">
        <v>70</v>
      </c>
    </row>
    <row r="5" spans="1:1">
      <c r="A5" s="138"/>
    </row>
    <row r="6" spans="1:1" ht="51">
      <c r="A6" s="138" t="s">
        <v>71</v>
      </c>
    </row>
    <row r="7" spans="1:1">
      <c r="A7" s="138"/>
    </row>
    <row r="8" spans="1:1">
      <c r="A8" s="138"/>
    </row>
    <row r="9" spans="1:1">
      <c r="A9" s="138"/>
    </row>
    <row r="10" spans="1:1">
      <c r="A10" s="138"/>
    </row>
    <row r="11" spans="1:1">
      <c r="A11" s="138"/>
    </row>
    <row r="12" spans="1:1">
      <c r="A12" s="138"/>
    </row>
    <row r="13" spans="1:1">
      <c r="A13" s="138"/>
    </row>
    <row r="14" spans="1:1">
      <c r="A14" s="138"/>
    </row>
    <row r="15" spans="1:1">
      <c r="A15" s="138"/>
    </row>
    <row r="16" spans="1:1">
      <c r="A16" s="138"/>
    </row>
    <row r="18" spans="1:1" ht="15.75">
      <c r="A18" s="137" t="s">
        <v>67</v>
      </c>
    </row>
    <row r="19" spans="1:1" ht="15.75">
      <c r="A19" s="137" t="s">
        <v>68</v>
      </c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BJ89"/>
  <sheetViews>
    <sheetView zoomScale="80" zoomScaleNormal="80" workbookViewId="0">
      <selection activeCell="L4" sqref="L4"/>
    </sheetView>
  </sheetViews>
  <sheetFormatPr defaultRowHeight="15.75"/>
  <cols>
    <col min="1" max="1" width="1.7109375" style="135" customWidth="1"/>
    <col min="2" max="2" width="7.5703125" style="1" customWidth="1"/>
    <col min="3" max="3" width="11.140625" style="2" customWidth="1"/>
    <col min="4" max="4" width="23.7109375" style="1" customWidth="1"/>
    <col min="5" max="6" width="3.85546875" style="2" customWidth="1"/>
    <col min="7" max="7" width="2.42578125" style="1" customWidth="1"/>
    <col min="8" max="9" width="3" style="1" customWidth="1"/>
    <col min="10" max="10" width="2.85546875" style="1" customWidth="1"/>
    <col min="11" max="11" width="3.140625" style="1" customWidth="1"/>
    <col min="12" max="12" width="6.140625" style="1" customWidth="1"/>
    <col min="13" max="13" width="5" style="2" customWidth="1"/>
    <col min="14" max="14" width="4.42578125" style="2" customWidth="1"/>
    <col min="15" max="15" width="31.42578125" style="1" customWidth="1"/>
    <col min="16" max="16" width="33.85546875" style="1" customWidth="1"/>
    <col min="17" max="17" width="4.28515625" style="3" customWidth="1"/>
    <col min="18" max="26" width="4.28515625" style="1" customWidth="1"/>
    <col min="27" max="30" width="5.7109375" style="1" customWidth="1"/>
    <col min="31" max="31" width="6.7109375" style="3" customWidth="1"/>
    <col min="32" max="47" width="9.140625" style="1"/>
    <col min="48" max="48" width="5.5703125" style="2" customWidth="1"/>
    <col min="49" max="49" width="5.28515625" style="2" customWidth="1"/>
    <col min="50" max="50" width="5.140625" style="2" customWidth="1"/>
    <col min="51" max="51" width="4.42578125" style="2" customWidth="1"/>
    <col min="52" max="52" width="5.85546875" style="2" customWidth="1"/>
    <col min="53" max="53" width="3.85546875" style="1" customWidth="1"/>
    <col min="54" max="54" width="4.7109375" style="1" customWidth="1"/>
    <col min="55" max="55" width="4.5703125" style="1" customWidth="1"/>
    <col min="56" max="56" width="5.28515625" style="1" customWidth="1"/>
    <col min="57" max="57" width="4.7109375" style="1" customWidth="1"/>
    <col min="58" max="58" width="4.42578125" style="1" customWidth="1"/>
    <col min="59" max="16384" width="9.140625" style="1"/>
  </cols>
  <sheetData>
    <row r="2" spans="1:58" ht="16.5" customHeight="1" thickBot="1">
      <c r="C2" s="69"/>
      <c r="D2" s="70"/>
      <c r="E2" s="71"/>
      <c r="F2" s="71"/>
      <c r="G2" s="70"/>
      <c r="H2" s="70"/>
      <c r="I2" s="70"/>
      <c r="J2" s="70"/>
      <c r="K2" s="70"/>
      <c r="L2" s="143"/>
      <c r="M2" s="72"/>
      <c r="N2" s="71"/>
      <c r="O2" s="70"/>
      <c r="P2" s="175" t="s">
        <v>24</v>
      </c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73"/>
    </row>
    <row r="3" spans="1:58" ht="18.75" thickBot="1">
      <c r="B3" s="6" t="s">
        <v>8</v>
      </c>
      <c r="C3" s="161" t="s">
        <v>34</v>
      </c>
      <c r="D3" s="162"/>
      <c r="E3" s="162"/>
      <c r="F3" s="163"/>
      <c r="G3" s="6"/>
      <c r="H3" s="4"/>
      <c r="I3" s="4"/>
      <c r="J3" s="44"/>
      <c r="K3" s="9"/>
      <c r="L3" s="9"/>
      <c r="M3" s="74"/>
      <c r="N3" s="8"/>
      <c r="O3" s="9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75"/>
    </row>
    <row r="4" spans="1:58" ht="18.75" thickBot="1">
      <c r="B4" s="7"/>
      <c r="C4" s="164"/>
      <c r="D4" s="165"/>
      <c r="E4" s="165"/>
      <c r="F4" s="166"/>
      <c r="G4" s="182" t="s">
        <v>41</v>
      </c>
      <c r="H4" s="183"/>
      <c r="I4" s="183"/>
      <c r="J4" s="184"/>
      <c r="K4" s="9"/>
      <c r="L4" s="105">
        <v>3</v>
      </c>
      <c r="M4" s="74" t="s">
        <v>73</v>
      </c>
      <c r="N4" s="8"/>
      <c r="O4" s="9"/>
      <c r="P4" s="207" t="s">
        <v>72</v>
      </c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75"/>
    </row>
    <row r="5" spans="1:58" ht="18.75" thickBot="1">
      <c r="B5" s="7"/>
      <c r="C5" s="59"/>
      <c r="D5" s="9" t="s">
        <v>30</v>
      </c>
      <c r="E5" s="8" t="s">
        <v>31</v>
      </c>
      <c r="F5" s="46" t="s">
        <v>32</v>
      </c>
      <c r="G5" s="7" t="s">
        <v>38</v>
      </c>
      <c r="H5" s="9" t="s">
        <v>39</v>
      </c>
      <c r="I5" s="9" t="s">
        <v>39</v>
      </c>
      <c r="J5" s="45" t="s">
        <v>40</v>
      </c>
      <c r="K5" s="9"/>
      <c r="L5" s="9"/>
      <c r="M5" s="74"/>
      <c r="N5" s="8"/>
      <c r="O5" s="9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75"/>
    </row>
    <row r="6" spans="1:58" ht="18.75" thickBot="1">
      <c r="A6" s="135" t="str">
        <f>C6</f>
        <v>X</v>
      </c>
      <c r="B6" s="7"/>
      <c r="C6" s="115" t="str">
        <f>IF(B3="x","X","A")</f>
        <v>X</v>
      </c>
      <c r="D6" s="119" t="s">
        <v>57</v>
      </c>
      <c r="E6" s="20">
        <f t="shared" ref="E6:F9" si="0">M70</f>
        <v>0</v>
      </c>
      <c r="F6" s="21">
        <f t="shared" si="0"/>
        <v>2</v>
      </c>
      <c r="G6" s="94"/>
      <c r="H6" s="95"/>
      <c r="I6" s="95"/>
      <c r="J6" s="96"/>
      <c r="K6" s="9"/>
      <c r="L6" s="105" t="s">
        <v>56</v>
      </c>
      <c r="M6" s="74" t="s">
        <v>74</v>
      </c>
      <c r="N6" s="8"/>
      <c r="O6" s="9"/>
      <c r="P6" s="9"/>
      <c r="Q6" s="68"/>
      <c r="R6" s="9"/>
      <c r="S6" s="9"/>
      <c r="T6" s="9"/>
      <c r="U6" s="9"/>
      <c r="V6" s="9"/>
      <c r="W6" s="9"/>
      <c r="X6" s="9"/>
      <c r="Y6" s="173" t="s">
        <v>25</v>
      </c>
      <c r="Z6" s="174"/>
      <c r="AA6" s="171" t="s">
        <v>26</v>
      </c>
      <c r="AB6" s="172"/>
      <c r="AC6" s="171" t="s">
        <v>27</v>
      </c>
      <c r="AD6" s="172"/>
      <c r="AE6" s="75"/>
    </row>
    <row r="7" spans="1:58" ht="18" customHeight="1">
      <c r="A7" s="135" t="str">
        <f t="shared" ref="A7:A36" si="1">C7</f>
        <v>Y</v>
      </c>
      <c r="B7" s="7"/>
      <c r="C7" s="116" t="str">
        <f>IF(B3="x","Y","B")</f>
        <v>Y</v>
      </c>
      <c r="D7" s="120" t="s">
        <v>58</v>
      </c>
      <c r="E7" s="28">
        <f t="shared" si="0"/>
        <v>2</v>
      </c>
      <c r="F7" s="29">
        <f t="shared" si="0"/>
        <v>2</v>
      </c>
      <c r="G7" s="97"/>
      <c r="H7" s="98"/>
      <c r="I7" s="98"/>
      <c r="J7" s="99"/>
      <c r="K7" s="9"/>
      <c r="L7" s="9"/>
      <c r="M7" s="74"/>
      <c r="N7" s="8"/>
      <c r="O7" s="152" t="s">
        <v>13</v>
      </c>
      <c r="P7" s="153" t="s">
        <v>76</v>
      </c>
      <c r="Q7" s="154"/>
      <c r="R7" s="154"/>
      <c r="S7" s="154"/>
      <c r="T7" s="154"/>
      <c r="U7" s="154"/>
      <c r="V7" s="154"/>
      <c r="W7" s="154"/>
      <c r="X7" s="155"/>
      <c r="Y7" s="178">
        <f>SUM(AC15:AC32)</f>
        <v>7</v>
      </c>
      <c r="Z7" s="179"/>
      <c r="AA7" s="146">
        <f>SUM(AA15:AA32)</f>
        <v>33</v>
      </c>
      <c r="AB7" s="147"/>
      <c r="AC7" s="146">
        <f>Q65+S65+U65+W65+Y65</f>
        <v>618</v>
      </c>
      <c r="AD7" s="147"/>
      <c r="AE7" s="75"/>
    </row>
    <row r="8" spans="1:58" ht="18.75" customHeight="1" thickBot="1">
      <c r="A8" s="135" t="str">
        <f t="shared" si="1"/>
        <v>Z</v>
      </c>
      <c r="B8" s="7"/>
      <c r="C8" s="116" t="str">
        <f>IF(B3="x","Z","C")</f>
        <v>Z</v>
      </c>
      <c r="D8" s="120" t="s">
        <v>59</v>
      </c>
      <c r="E8" s="28">
        <f t="shared" si="0"/>
        <v>1</v>
      </c>
      <c r="F8" s="29">
        <f t="shared" si="0"/>
        <v>2</v>
      </c>
      <c r="G8" s="97"/>
      <c r="H8" s="98"/>
      <c r="I8" s="98"/>
      <c r="J8" s="99"/>
      <c r="K8" s="9"/>
      <c r="L8" s="142"/>
      <c r="M8" s="74"/>
      <c r="N8" s="8"/>
      <c r="O8" s="206"/>
      <c r="P8" s="156"/>
      <c r="Q8" s="157"/>
      <c r="R8" s="157"/>
      <c r="S8" s="157"/>
      <c r="T8" s="157"/>
      <c r="U8" s="157"/>
      <c r="V8" s="157"/>
      <c r="W8" s="157"/>
      <c r="X8" s="158"/>
      <c r="Y8" s="180"/>
      <c r="Z8" s="181"/>
      <c r="AA8" s="148"/>
      <c r="AB8" s="149"/>
      <c r="AC8" s="148"/>
      <c r="AD8" s="149"/>
      <c r="AE8" s="75"/>
    </row>
    <row r="9" spans="1:58" ht="18.75" customHeight="1" thickBot="1">
      <c r="A9" s="135" t="str">
        <f t="shared" si="1"/>
        <v>U</v>
      </c>
      <c r="B9" s="7"/>
      <c r="C9" s="117" t="str">
        <f>IF(B3="x","U","D")</f>
        <v>U</v>
      </c>
      <c r="D9" s="121" t="s">
        <v>60</v>
      </c>
      <c r="E9" s="24">
        <f t="shared" si="0"/>
        <v>1</v>
      </c>
      <c r="F9" s="25">
        <f t="shared" si="0"/>
        <v>2</v>
      </c>
      <c r="G9" s="97"/>
      <c r="H9" s="98"/>
      <c r="I9" s="98"/>
      <c r="J9" s="99"/>
      <c r="K9" s="9"/>
      <c r="L9" s="9"/>
      <c r="M9" s="74"/>
      <c r="N9" s="8"/>
      <c r="O9" s="152" t="s">
        <v>14</v>
      </c>
      <c r="P9" s="153" t="s">
        <v>77</v>
      </c>
      <c r="Q9" s="154"/>
      <c r="R9" s="154"/>
      <c r="S9" s="154"/>
      <c r="T9" s="154"/>
      <c r="U9" s="154"/>
      <c r="V9" s="154"/>
      <c r="W9" s="154"/>
      <c r="X9" s="155"/>
      <c r="Y9" s="178">
        <f>SUM(AD15:AD32)</f>
        <v>11</v>
      </c>
      <c r="Z9" s="179"/>
      <c r="AA9" s="146">
        <f>SUM(AB15:AB32)</f>
        <v>41</v>
      </c>
      <c r="AB9" s="147"/>
      <c r="AC9" s="146">
        <f>R65+T65+V65+X65+Z65</f>
        <v>653</v>
      </c>
      <c r="AD9" s="147"/>
      <c r="AE9" s="75"/>
    </row>
    <row r="10" spans="1:58" ht="18.75" customHeight="1" thickBot="1">
      <c r="B10" s="7"/>
      <c r="C10" s="159" t="s">
        <v>28</v>
      </c>
      <c r="D10" s="119" t="s">
        <v>61</v>
      </c>
      <c r="E10" s="167">
        <f>IF(AND(AC15=0,AD15=0),0,IF(AC15=1,1,0))</f>
        <v>1</v>
      </c>
      <c r="F10" s="169">
        <f>IF(AND(AD15=0,AC15=0),0,IF(AD15=1,1,0))</f>
        <v>0</v>
      </c>
      <c r="G10" s="97"/>
      <c r="H10" s="98"/>
      <c r="I10" s="98"/>
      <c r="J10" s="99"/>
      <c r="K10" s="9"/>
      <c r="L10" s="142"/>
      <c r="M10" s="74"/>
      <c r="N10" s="8"/>
      <c r="O10" s="152"/>
      <c r="P10" s="156"/>
      <c r="Q10" s="157"/>
      <c r="R10" s="157"/>
      <c r="S10" s="157"/>
      <c r="T10" s="157"/>
      <c r="U10" s="157"/>
      <c r="V10" s="157"/>
      <c r="W10" s="157"/>
      <c r="X10" s="158"/>
      <c r="Y10" s="180"/>
      <c r="Z10" s="181"/>
      <c r="AA10" s="148"/>
      <c r="AB10" s="149"/>
      <c r="AC10" s="148"/>
      <c r="AD10" s="149"/>
      <c r="AE10" s="75"/>
    </row>
    <row r="11" spans="1:58" ht="16.5" thickBot="1">
      <c r="B11" s="7"/>
      <c r="C11" s="160"/>
      <c r="D11" s="121" t="s">
        <v>59</v>
      </c>
      <c r="E11" s="168"/>
      <c r="F11" s="170"/>
      <c r="G11" s="97"/>
      <c r="H11" s="98"/>
      <c r="I11" s="98"/>
      <c r="J11" s="99"/>
      <c r="K11" s="9"/>
      <c r="L11" s="9"/>
      <c r="M11" s="8"/>
      <c r="N11" s="8"/>
      <c r="O11" s="9"/>
      <c r="P11" s="9"/>
      <c r="Q11" s="68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75"/>
    </row>
    <row r="12" spans="1:58" ht="18.75" thickBot="1">
      <c r="B12" s="7"/>
      <c r="C12" s="205" t="s">
        <v>29</v>
      </c>
      <c r="D12" s="122" t="s">
        <v>60</v>
      </c>
      <c r="E12" s="167">
        <f>IF(AND(AC16=0,AD16=0),0,IF(AC16=1,1,0))</f>
        <v>1</v>
      </c>
      <c r="F12" s="169">
        <f>IF(AND(AD16=0,AC16=0),0,IF(AD16=1,1,0))</f>
        <v>0</v>
      </c>
      <c r="G12" s="97"/>
      <c r="H12" s="98"/>
      <c r="I12" s="98"/>
      <c r="J12" s="99"/>
      <c r="K12" s="9"/>
      <c r="L12" s="142"/>
      <c r="M12" s="74"/>
      <c r="N12" s="8"/>
      <c r="O12" s="9"/>
      <c r="P12" s="9"/>
      <c r="Q12" s="150" t="s">
        <v>21</v>
      </c>
      <c r="R12" s="151"/>
      <c r="S12" s="151"/>
      <c r="T12" s="150" t="s">
        <v>23</v>
      </c>
      <c r="U12" s="151"/>
      <c r="V12" s="150" t="s">
        <v>18</v>
      </c>
      <c r="W12" s="151"/>
      <c r="X12" s="202" t="s">
        <v>22</v>
      </c>
      <c r="Y12" s="202"/>
      <c r="Z12" s="202"/>
      <c r="AA12" s="202"/>
      <c r="AB12" s="202"/>
      <c r="AC12" s="202"/>
      <c r="AD12" s="202"/>
      <c r="AE12" s="75"/>
    </row>
    <row r="13" spans="1:58" ht="16.5" thickBot="1">
      <c r="B13" s="7"/>
      <c r="C13" s="160"/>
      <c r="D13" s="121" t="s">
        <v>58</v>
      </c>
      <c r="E13" s="168"/>
      <c r="F13" s="170"/>
      <c r="G13" s="100"/>
      <c r="H13" s="101"/>
      <c r="I13" s="101"/>
      <c r="J13" s="102"/>
      <c r="K13" s="9"/>
      <c r="L13" s="9"/>
      <c r="M13" s="8"/>
      <c r="N13" s="8"/>
      <c r="O13" s="9"/>
      <c r="P13" s="9"/>
      <c r="Q13" s="186" t="s">
        <v>79</v>
      </c>
      <c r="R13" s="187"/>
      <c r="S13" s="188"/>
      <c r="T13" s="189">
        <v>1234</v>
      </c>
      <c r="U13" s="190"/>
      <c r="V13" s="189">
        <v>19</v>
      </c>
      <c r="W13" s="191"/>
      <c r="X13" s="189" t="s">
        <v>80</v>
      </c>
      <c r="Y13" s="192"/>
      <c r="Z13" s="192"/>
      <c r="AA13" s="192"/>
      <c r="AB13" s="192"/>
      <c r="AC13" s="192"/>
      <c r="AD13" s="190"/>
      <c r="AE13" s="75" t="s">
        <v>43</v>
      </c>
    </row>
    <row r="14" spans="1:58" ht="16.5" thickBot="1">
      <c r="B14" s="7" t="s">
        <v>42</v>
      </c>
      <c r="C14" s="7" t="s">
        <v>33</v>
      </c>
      <c r="D14" s="68"/>
      <c r="E14" s="8" t="s">
        <v>31</v>
      </c>
      <c r="F14" s="46" t="s">
        <v>32</v>
      </c>
      <c r="G14" s="7" t="s">
        <v>38</v>
      </c>
      <c r="H14" s="9" t="s">
        <v>39</v>
      </c>
      <c r="I14" s="9" t="s">
        <v>39</v>
      </c>
      <c r="J14" s="45" t="s">
        <v>40</v>
      </c>
      <c r="K14" s="9"/>
      <c r="L14" s="9"/>
      <c r="M14" s="8"/>
      <c r="N14" s="8"/>
      <c r="O14" s="43" t="s">
        <v>13</v>
      </c>
      <c r="P14" s="43" t="s">
        <v>14</v>
      </c>
      <c r="Q14" s="193" t="s">
        <v>15</v>
      </c>
      <c r="R14" s="201"/>
      <c r="S14" s="201"/>
      <c r="T14" s="201"/>
      <c r="U14" s="201"/>
      <c r="V14" s="201"/>
      <c r="W14" s="201"/>
      <c r="X14" s="201"/>
      <c r="Y14" s="201"/>
      <c r="Z14" s="194"/>
      <c r="AA14" s="193" t="s">
        <v>16</v>
      </c>
      <c r="AB14" s="194"/>
      <c r="AC14" s="193" t="s">
        <v>17</v>
      </c>
      <c r="AD14" s="194"/>
      <c r="AE14" s="75"/>
      <c r="AV14" s="185" t="s">
        <v>19</v>
      </c>
      <c r="AW14" s="185"/>
      <c r="AX14" s="185"/>
      <c r="AY14" s="185"/>
      <c r="AZ14" s="185"/>
      <c r="BB14" s="185" t="s">
        <v>20</v>
      </c>
      <c r="BC14" s="185"/>
      <c r="BD14" s="185"/>
      <c r="BE14" s="185"/>
      <c r="BF14" s="185"/>
    </row>
    <row r="15" spans="1:58" ht="18">
      <c r="A15" s="135" t="str">
        <f t="shared" si="1"/>
        <v>X</v>
      </c>
      <c r="B15" s="118">
        <v>3</v>
      </c>
      <c r="C15" s="115" t="str">
        <f>IF(B3="x","X","A")</f>
        <v>X</v>
      </c>
      <c r="D15" s="123" t="s">
        <v>61</v>
      </c>
      <c r="E15" s="62">
        <f t="shared" ref="E15:F18" si="2">M74</f>
        <v>0</v>
      </c>
      <c r="F15" s="63">
        <f t="shared" si="2"/>
        <v>2</v>
      </c>
      <c r="G15" s="94"/>
      <c r="H15" s="95"/>
      <c r="I15" s="95"/>
      <c r="J15" s="96"/>
      <c r="K15" s="9"/>
      <c r="L15" s="199" t="s">
        <v>12</v>
      </c>
      <c r="M15" s="12" t="s">
        <v>0</v>
      </c>
      <c r="N15" s="12" t="s">
        <v>1</v>
      </c>
      <c r="O15" s="48" t="str">
        <f>CONCATENATE(D10,"/",D11)</f>
        <v>Vitáloš Jaroslav/Švec Lukáš</v>
      </c>
      <c r="P15" s="49" t="str">
        <f>CONCATENATE(D28,"/",D29)</f>
        <v>Kleberc Štefan/Žilinec Ľuboš</v>
      </c>
      <c r="Q15" s="125">
        <v>11</v>
      </c>
      <c r="R15" s="126">
        <v>5</v>
      </c>
      <c r="S15" s="127">
        <v>11</v>
      </c>
      <c r="T15" s="126">
        <v>5</v>
      </c>
      <c r="U15" s="127">
        <v>9</v>
      </c>
      <c r="V15" s="126">
        <v>11</v>
      </c>
      <c r="W15" s="127">
        <v>11</v>
      </c>
      <c r="X15" s="126">
        <v>5</v>
      </c>
      <c r="Y15" s="127"/>
      <c r="Z15" s="126"/>
      <c r="AA15" s="22">
        <f>IF(AE15="wo",3,IF(AE15="ow",0,SUM(AV15:AZ15)))</f>
        <v>3</v>
      </c>
      <c r="AB15" s="32">
        <f>IF(AE15="wo",0,IF(AE15="ow",3,SUM(BB15:BF15)))</f>
        <v>1</v>
      </c>
      <c r="AC15" s="35">
        <f>IF(AA15=3,1,0)</f>
        <v>1</v>
      </c>
      <c r="AD15" s="36">
        <f>IF(AB15=3,1,0)</f>
        <v>0</v>
      </c>
      <c r="AE15" s="75"/>
      <c r="AV15" s="2">
        <f>IF(Q15&gt;R15,1,0)</f>
        <v>1</v>
      </c>
      <c r="AW15" s="2">
        <f>IF(S15&gt;T15,1,0)</f>
        <v>1</v>
      </c>
      <c r="AX15" s="2">
        <f>IF(U15&gt;V15,1,0)</f>
        <v>0</v>
      </c>
      <c r="AY15" s="2">
        <f>IF(W15&gt;X15,1,0)</f>
        <v>1</v>
      </c>
      <c r="AZ15" s="2">
        <f>IF(Y15&gt;Z15,1,0)</f>
        <v>0</v>
      </c>
      <c r="BB15" s="1">
        <f>IF(R15&gt;Q15,1,0)</f>
        <v>0</v>
      </c>
      <c r="BC15" s="1">
        <f>IF(T15&gt;S15,1,0)</f>
        <v>0</v>
      </c>
      <c r="BD15" s="1">
        <f>IF(V15&gt;U15,1,0)</f>
        <v>1</v>
      </c>
      <c r="BE15" s="1">
        <f>IF(X15&gt;W15,1,0)</f>
        <v>0</v>
      </c>
      <c r="BF15" s="1">
        <f>IF(Z15&gt;Y15,1,0)</f>
        <v>0</v>
      </c>
    </row>
    <row r="16" spans="1:58" ht="18.75" thickBot="1">
      <c r="A16" s="135" t="str">
        <f t="shared" si="1"/>
        <v>Y</v>
      </c>
      <c r="B16" s="118"/>
      <c r="C16" s="116" t="str">
        <f>IF(B3="x","Y","B")</f>
        <v>Y</v>
      </c>
      <c r="D16" s="133" t="s">
        <v>66</v>
      </c>
      <c r="E16" s="64">
        <f t="shared" si="2"/>
        <v>0</v>
      </c>
      <c r="F16" s="65">
        <f t="shared" si="2"/>
        <v>0</v>
      </c>
      <c r="G16" s="97"/>
      <c r="H16" s="98"/>
      <c r="I16" s="98"/>
      <c r="J16" s="99"/>
      <c r="K16" s="9"/>
      <c r="L16" s="200"/>
      <c r="M16" s="13" t="s">
        <v>2</v>
      </c>
      <c r="N16" s="13" t="s">
        <v>3</v>
      </c>
      <c r="O16" s="50" t="str">
        <f>CONCATENATE(D12,"/",D13)</f>
        <v>Červenka Milan/Pisarčík Daniel</v>
      </c>
      <c r="P16" s="51" t="str">
        <f>CONCATENATE(D30,"/",D31)</f>
        <v>Hajduk Roman/Masaryk Michal</v>
      </c>
      <c r="Q16" s="128">
        <v>13</v>
      </c>
      <c r="R16" s="129">
        <v>11</v>
      </c>
      <c r="S16" s="128">
        <v>7</v>
      </c>
      <c r="T16" s="129">
        <v>11</v>
      </c>
      <c r="U16" s="128">
        <v>11</v>
      </c>
      <c r="V16" s="129">
        <v>8</v>
      </c>
      <c r="W16" s="128">
        <v>14</v>
      </c>
      <c r="X16" s="129">
        <v>12</v>
      </c>
      <c r="Y16" s="128"/>
      <c r="Z16" s="129"/>
      <c r="AA16" s="26">
        <f t="shared" ref="AA16:AA32" si="3">IF(AE16="wo",3,IF(AE16="ow",0,SUM(AV16:AZ16)))</f>
        <v>3</v>
      </c>
      <c r="AB16" s="33">
        <f t="shared" ref="AB16:AB32" si="4">IF(AE16="wo",0,IF(AE16="ow",3,SUM(BB16:BF16)))</f>
        <v>1</v>
      </c>
      <c r="AC16" s="37">
        <f t="shared" ref="AC16:AD32" si="5">IF(AA16=3,1,0)</f>
        <v>1</v>
      </c>
      <c r="AD16" s="38">
        <f t="shared" si="5"/>
        <v>0</v>
      </c>
      <c r="AE16" s="75"/>
      <c r="AV16" s="2">
        <f t="shared" ref="AV16:AV32" si="6">IF(Q16&gt;R16,1,0)</f>
        <v>1</v>
      </c>
      <c r="AW16" s="2">
        <f t="shared" ref="AW16:AW32" si="7">IF(S16&gt;T16,1,0)</f>
        <v>0</v>
      </c>
      <c r="AX16" s="2">
        <f t="shared" ref="AX16:AX32" si="8">IF(U16&gt;V16,1,0)</f>
        <v>1</v>
      </c>
      <c r="AY16" s="2">
        <f t="shared" ref="AY16:AY32" si="9">IF(W16&gt;X16,1,0)</f>
        <v>1</v>
      </c>
      <c r="AZ16" s="2">
        <f t="shared" ref="AZ16:AZ32" si="10">IF(Y16&gt;Z16,1,0)</f>
        <v>0</v>
      </c>
      <c r="BB16" s="1">
        <f t="shared" ref="BB16:BB32" si="11">IF(R16&gt;Q16,1,0)</f>
        <v>0</v>
      </c>
      <c r="BC16" s="1">
        <f t="shared" ref="BC16:BC32" si="12">IF(T16&gt;S16,1,0)</f>
        <v>1</v>
      </c>
      <c r="BD16" s="1">
        <f t="shared" ref="BD16:BD32" si="13">IF(V16&gt;U16,1,0)</f>
        <v>0</v>
      </c>
      <c r="BE16" s="1">
        <f t="shared" ref="BE16:BE32" si="14">IF(X16&gt;W16,1,0)</f>
        <v>0</v>
      </c>
      <c r="BF16" s="1">
        <f t="shared" ref="BF16:BF32" si="15">IF(Z16&gt;Y16,1,0)</f>
        <v>0</v>
      </c>
    </row>
    <row r="17" spans="1:62" ht="18">
      <c r="A17" s="135" t="str">
        <f t="shared" si="1"/>
        <v>Z</v>
      </c>
      <c r="B17" s="118"/>
      <c r="C17" s="116" t="str">
        <f>IF(B3="x","Z","C")</f>
        <v>Z</v>
      </c>
      <c r="D17" s="133" t="s">
        <v>66</v>
      </c>
      <c r="E17" s="64">
        <f t="shared" si="2"/>
        <v>0</v>
      </c>
      <c r="F17" s="65">
        <f t="shared" si="2"/>
        <v>0</v>
      </c>
      <c r="G17" s="97"/>
      <c r="H17" s="98"/>
      <c r="I17" s="98"/>
      <c r="J17" s="99"/>
      <c r="K17" s="9"/>
      <c r="L17" s="17" t="s">
        <v>18</v>
      </c>
      <c r="M17" s="14" t="str">
        <f>IF($B$3="a",BI17,BJ17)</f>
        <v>X</v>
      </c>
      <c r="N17" s="12" t="str">
        <f>IF($B$21="x",BJ17,BI17)</f>
        <v>A</v>
      </c>
      <c r="O17" s="48" t="str">
        <f>VLOOKUP(M17,$C$6:$D$9,2,0)</f>
        <v>Alexy Ján</v>
      </c>
      <c r="P17" s="49" t="str">
        <f>VLOOKUP(N17,$C$24:$D$27,2,0)</f>
        <v>Masaryk Michal</v>
      </c>
      <c r="Q17" s="127">
        <v>7</v>
      </c>
      <c r="R17" s="126">
        <v>11</v>
      </c>
      <c r="S17" s="127">
        <v>3</v>
      </c>
      <c r="T17" s="126">
        <v>11</v>
      </c>
      <c r="U17" s="127">
        <v>12</v>
      </c>
      <c r="V17" s="126">
        <v>10</v>
      </c>
      <c r="W17" s="127">
        <v>6</v>
      </c>
      <c r="X17" s="126">
        <v>11</v>
      </c>
      <c r="Y17" s="127"/>
      <c r="Z17" s="126"/>
      <c r="AA17" s="22">
        <f t="shared" si="3"/>
        <v>1</v>
      </c>
      <c r="AB17" s="32">
        <f t="shared" si="4"/>
        <v>3</v>
      </c>
      <c r="AC17" s="35">
        <f t="shared" si="5"/>
        <v>0</v>
      </c>
      <c r="AD17" s="36">
        <f t="shared" si="5"/>
        <v>1</v>
      </c>
      <c r="AE17" s="75"/>
      <c r="AV17" s="2">
        <f t="shared" si="6"/>
        <v>0</v>
      </c>
      <c r="AW17" s="2">
        <f t="shared" si="7"/>
        <v>0</v>
      </c>
      <c r="AX17" s="2">
        <f t="shared" si="8"/>
        <v>1</v>
      </c>
      <c r="AY17" s="2">
        <f t="shared" si="9"/>
        <v>0</v>
      </c>
      <c r="AZ17" s="2">
        <f t="shared" si="10"/>
        <v>0</v>
      </c>
      <c r="BB17" s="1">
        <f t="shared" si="11"/>
        <v>1</v>
      </c>
      <c r="BC17" s="1">
        <f t="shared" si="12"/>
        <v>1</v>
      </c>
      <c r="BD17" s="1">
        <f t="shared" si="13"/>
        <v>0</v>
      </c>
      <c r="BE17" s="1">
        <f t="shared" si="14"/>
        <v>1</v>
      </c>
      <c r="BF17" s="1">
        <f t="shared" si="15"/>
        <v>0</v>
      </c>
      <c r="BI17" s="14" t="s">
        <v>4</v>
      </c>
      <c r="BJ17" s="12" t="s">
        <v>8</v>
      </c>
    </row>
    <row r="18" spans="1:62" ht="18.75" thickBot="1">
      <c r="A18" s="135" t="str">
        <f t="shared" si="1"/>
        <v>U</v>
      </c>
      <c r="B18" s="118"/>
      <c r="C18" s="117" t="str">
        <f>IF(B3="x","U","D")</f>
        <v>U</v>
      </c>
      <c r="D18" s="134" t="s">
        <v>66</v>
      </c>
      <c r="E18" s="66">
        <f t="shared" si="2"/>
        <v>0</v>
      </c>
      <c r="F18" s="67">
        <f t="shared" si="2"/>
        <v>0</v>
      </c>
      <c r="G18" s="100"/>
      <c r="H18" s="101"/>
      <c r="I18" s="101"/>
      <c r="J18" s="102"/>
      <c r="K18" s="9"/>
      <c r="L18" s="18">
        <v>1</v>
      </c>
      <c r="M18" s="15" t="str">
        <f t="shared" ref="M18:M32" si="16">IF($B$3="a",BI18,BJ18)</f>
        <v>Y</v>
      </c>
      <c r="N18" s="11" t="str">
        <f t="shared" ref="N18:N32" si="17">IF($B$21="x",BJ18,BI18)</f>
        <v>B</v>
      </c>
      <c r="O18" s="52" t="str">
        <f>VLOOKUP(M18,$C$6:$D$9,2,0)</f>
        <v>Pisarčík Daniel</v>
      </c>
      <c r="P18" s="53" t="str">
        <f>VLOOKUP(N18,$C$24:$D$27,2,0)</f>
        <v>Kleberc Štefan</v>
      </c>
      <c r="Q18" s="130">
        <v>9</v>
      </c>
      <c r="R18" s="131">
        <v>11</v>
      </c>
      <c r="S18" s="130">
        <v>11</v>
      </c>
      <c r="T18" s="131">
        <v>4</v>
      </c>
      <c r="U18" s="130">
        <v>8</v>
      </c>
      <c r="V18" s="131">
        <v>11</v>
      </c>
      <c r="W18" s="130">
        <v>7</v>
      </c>
      <c r="X18" s="131">
        <v>11</v>
      </c>
      <c r="Y18" s="130"/>
      <c r="Z18" s="131"/>
      <c r="AA18" s="30">
        <f t="shared" si="3"/>
        <v>1</v>
      </c>
      <c r="AB18" s="34">
        <f t="shared" si="4"/>
        <v>3</v>
      </c>
      <c r="AC18" s="39">
        <f t="shared" si="5"/>
        <v>0</v>
      </c>
      <c r="AD18" s="40">
        <f t="shared" si="5"/>
        <v>1</v>
      </c>
      <c r="AE18" s="75"/>
      <c r="AV18" s="2">
        <f t="shared" si="6"/>
        <v>0</v>
      </c>
      <c r="AW18" s="2">
        <f t="shared" si="7"/>
        <v>1</v>
      </c>
      <c r="AX18" s="2">
        <f t="shared" si="8"/>
        <v>0</v>
      </c>
      <c r="AY18" s="2">
        <f t="shared" si="9"/>
        <v>0</v>
      </c>
      <c r="AZ18" s="2">
        <f t="shared" si="10"/>
        <v>0</v>
      </c>
      <c r="BB18" s="1">
        <f t="shared" si="11"/>
        <v>1</v>
      </c>
      <c r="BC18" s="1">
        <f t="shared" si="12"/>
        <v>0</v>
      </c>
      <c r="BD18" s="1">
        <f t="shared" si="13"/>
        <v>1</v>
      </c>
      <c r="BE18" s="1">
        <f t="shared" si="14"/>
        <v>1</v>
      </c>
      <c r="BF18" s="1">
        <f t="shared" si="15"/>
        <v>0</v>
      </c>
      <c r="BI18" s="15" t="s">
        <v>5</v>
      </c>
      <c r="BJ18" s="11" t="s">
        <v>9</v>
      </c>
    </row>
    <row r="19" spans="1:62" ht="18.75" thickBot="1">
      <c r="B19" s="10"/>
      <c r="C19" s="78"/>
      <c r="D19" s="5" t="s">
        <v>66</v>
      </c>
      <c r="E19" s="56"/>
      <c r="F19" s="56"/>
      <c r="G19" s="5"/>
      <c r="H19" s="5"/>
      <c r="I19" s="5"/>
      <c r="J19" s="47"/>
      <c r="K19" s="9"/>
      <c r="L19" s="18"/>
      <c r="M19" s="15" t="str">
        <f t="shared" si="16"/>
        <v>Z</v>
      </c>
      <c r="N19" s="11" t="str">
        <f t="shared" si="17"/>
        <v>C</v>
      </c>
      <c r="O19" s="52" t="str">
        <f>VLOOKUP(M19,$C$6:$D$9,2,0)</f>
        <v>Švec Lukáš</v>
      </c>
      <c r="P19" s="53" t="str">
        <f>VLOOKUP(N19,$C$24:$D$27,2,0)</f>
        <v>Hajduk Roman</v>
      </c>
      <c r="Q19" s="130">
        <v>7</v>
      </c>
      <c r="R19" s="131">
        <v>11</v>
      </c>
      <c r="S19" s="130">
        <v>4</v>
      </c>
      <c r="T19" s="131">
        <v>11</v>
      </c>
      <c r="U19" s="130">
        <v>11</v>
      </c>
      <c r="V19" s="131">
        <v>8</v>
      </c>
      <c r="W19" s="130">
        <v>8</v>
      </c>
      <c r="X19" s="131">
        <v>11</v>
      </c>
      <c r="Y19" s="130"/>
      <c r="Z19" s="131"/>
      <c r="AA19" s="30">
        <f t="shared" si="3"/>
        <v>1</v>
      </c>
      <c r="AB19" s="34">
        <f t="shared" si="4"/>
        <v>3</v>
      </c>
      <c r="AC19" s="39">
        <f t="shared" si="5"/>
        <v>0</v>
      </c>
      <c r="AD19" s="40">
        <f t="shared" si="5"/>
        <v>1</v>
      </c>
      <c r="AE19" s="75"/>
      <c r="AV19" s="2">
        <f t="shared" si="6"/>
        <v>0</v>
      </c>
      <c r="AW19" s="2">
        <f t="shared" si="7"/>
        <v>0</v>
      </c>
      <c r="AX19" s="2">
        <f t="shared" si="8"/>
        <v>1</v>
      </c>
      <c r="AY19" s="2">
        <f t="shared" si="9"/>
        <v>0</v>
      </c>
      <c r="AZ19" s="2">
        <f t="shared" si="10"/>
        <v>0</v>
      </c>
      <c r="BB19" s="1">
        <f t="shared" si="11"/>
        <v>1</v>
      </c>
      <c r="BC19" s="1">
        <f t="shared" si="12"/>
        <v>1</v>
      </c>
      <c r="BD19" s="1">
        <f t="shared" si="13"/>
        <v>0</v>
      </c>
      <c r="BE19" s="1">
        <f t="shared" si="14"/>
        <v>1</v>
      </c>
      <c r="BF19" s="1">
        <f t="shared" si="15"/>
        <v>0</v>
      </c>
      <c r="BI19" s="15" t="s">
        <v>6</v>
      </c>
      <c r="BJ19" s="11" t="s">
        <v>10</v>
      </c>
    </row>
    <row r="20" spans="1:62" ht="18.75" thickBot="1">
      <c r="C20" s="77"/>
      <c r="D20" s="9" t="s">
        <v>66</v>
      </c>
      <c r="E20" s="8"/>
      <c r="F20" s="8"/>
      <c r="G20" s="9"/>
      <c r="H20" s="9"/>
      <c r="I20" s="9"/>
      <c r="J20" s="45"/>
      <c r="K20" s="9"/>
      <c r="L20" s="19"/>
      <c r="M20" s="16" t="str">
        <f t="shared" si="16"/>
        <v>U</v>
      </c>
      <c r="N20" s="13" t="str">
        <f t="shared" si="17"/>
        <v>D</v>
      </c>
      <c r="O20" s="50" t="str">
        <f>VLOOKUP(M20,$C$6:$D$9,2,0)</f>
        <v>Červenka Milan</v>
      </c>
      <c r="P20" s="51" t="str">
        <f>VLOOKUP(N20,$C$24:$D$27,2,0)</f>
        <v>Žilinec Ľuboš</v>
      </c>
      <c r="Q20" s="128">
        <v>11</v>
      </c>
      <c r="R20" s="129">
        <v>9</v>
      </c>
      <c r="S20" s="128">
        <v>11</v>
      </c>
      <c r="T20" s="129">
        <v>4</v>
      </c>
      <c r="U20" s="128">
        <v>10</v>
      </c>
      <c r="V20" s="129">
        <v>12</v>
      </c>
      <c r="W20" s="128">
        <v>9</v>
      </c>
      <c r="X20" s="129">
        <v>11</v>
      </c>
      <c r="Y20" s="128">
        <v>11</v>
      </c>
      <c r="Z20" s="129">
        <v>7</v>
      </c>
      <c r="AA20" s="26">
        <f t="shared" si="3"/>
        <v>3</v>
      </c>
      <c r="AB20" s="33">
        <f t="shared" si="4"/>
        <v>2</v>
      </c>
      <c r="AC20" s="41">
        <f t="shared" si="5"/>
        <v>1</v>
      </c>
      <c r="AD20" s="42">
        <f t="shared" si="5"/>
        <v>0</v>
      </c>
      <c r="AE20" s="75"/>
      <c r="AV20" s="2">
        <f t="shared" si="6"/>
        <v>1</v>
      </c>
      <c r="AW20" s="2">
        <f t="shared" si="7"/>
        <v>1</v>
      </c>
      <c r="AX20" s="2">
        <f t="shared" si="8"/>
        <v>0</v>
      </c>
      <c r="AY20" s="2">
        <f t="shared" si="9"/>
        <v>0</v>
      </c>
      <c r="AZ20" s="2">
        <f t="shared" si="10"/>
        <v>1</v>
      </c>
      <c r="BB20" s="1">
        <f t="shared" si="11"/>
        <v>0</v>
      </c>
      <c r="BC20" s="1">
        <f t="shared" si="12"/>
        <v>0</v>
      </c>
      <c r="BD20" s="1">
        <f t="shared" si="13"/>
        <v>1</v>
      </c>
      <c r="BE20" s="1">
        <f t="shared" si="14"/>
        <v>1</v>
      </c>
      <c r="BF20" s="1">
        <f t="shared" si="15"/>
        <v>0</v>
      </c>
      <c r="BI20" s="16" t="s">
        <v>7</v>
      </c>
      <c r="BJ20" s="13" t="s">
        <v>11</v>
      </c>
    </row>
    <row r="21" spans="1:62" ht="18">
      <c r="B21" s="6" t="s">
        <v>4</v>
      </c>
      <c r="C21" s="203" t="s">
        <v>35</v>
      </c>
      <c r="D21" s="162"/>
      <c r="E21" s="162"/>
      <c r="F21" s="163"/>
      <c r="G21" s="6"/>
      <c r="H21" s="4"/>
      <c r="I21" s="4"/>
      <c r="J21" s="44"/>
      <c r="K21" s="9"/>
      <c r="L21" s="17" t="s">
        <v>18</v>
      </c>
      <c r="M21" s="12" t="str">
        <f t="shared" si="16"/>
        <v>X</v>
      </c>
      <c r="N21" s="12" t="str">
        <f t="shared" si="17"/>
        <v>B</v>
      </c>
      <c r="O21" s="48" t="str">
        <f>IF(AND(VLOOKUP(M21,$A$15:$D$18,2,0)&gt;1,VLOOKUP(M21,$A$15:$D$18,2,0)&lt;3),VLOOKUP(M21,$A$15:$D$18,4,0),VLOOKUP(M21,$C$6:$D$9,2,0))</f>
        <v>Alexy Ján</v>
      </c>
      <c r="P21" s="48" t="str">
        <f>IF(AND(VLOOKUP(N21,$A$33:$D$36,2,0)&gt;1,VLOOKUP(N21,$A$33:$D$36,2,0)&lt;3),VLOOKUP(N21,$A$33:$D$36,4,0),VLOOKUP(N21,$C$24:$D$27,2,0))</f>
        <v>Kleberc Štefan</v>
      </c>
      <c r="Q21" s="127">
        <v>8</v>
      </c>
      <c r="R21" s="126">
        <v>11</v>
      </c>
      <c r="S21" s="127">
        <v>15</v>
      </c>
      <c r="T21" s="126">
        <v>13</v>
      </c>
      <c r="U21" s="127">
        <v>11</v>
      </c>
      <c r="V21" s="126">
        <v>5</v>
      </c>
      <c r="W21" s="127">
        <v>5</v>
      </c>
      <c r="X21" s="126">
        <v>11</v>
      </c>
      <c r="Y21" s="127">
        <v>12</v>
      </c>
      <c r="Z21" s="126">
        <v>14</v>
      </c>
      <c r="AA21" s="22">
        <f t="shared" si="3"/>
        <v>2</v>
      </c>
      <c r="AB21" s="23">
        <f t="shared" si="4"/>
        <v>3</v>
      </c>
      <c r="AC21" s="35">
        <f t="shared" si="5"/>
        <v>0</v>
      </c>
      <c r="AD21" s="36">
        <f t="shared" si="5"/>
        <v>1</v>
      </c>
      <c r="AE21" s="75"/>
      <c r="AV21" s="2">
        <f t="shared" si="6"/>
        <v>0</v>
      </c>
      <c r="AW21" s="2">
        <f t="shared" si="7"/>
        <v>1</v>
      </c>
      <c r="AX21" s="2">
        <f t="shared" si="8"/>
        <v>1</v>
      </c>
      <c r="AY21" s="2">
        <f t="shared" si="9"/>
        <v>0</v>
      </c>
      <c r="AZ21" s="2">
        <f t="shared" si="10"/>
        <v>0</v>
      </c>
      <c r="BB21" s="1">
        <f t="shared" si="11"/>
        <v>1</v>
      </c>
      <c r="BC21" s="1">
        <f t="shared" si="12"/>
        <v>0</v>
      </c>
      <c r="BD21" s="1">
        <f t="shared" si="13"/>
        <v>0</v>
      </c>
      <c r="BE21" s="1">
        <f t="shared" si="14"/>
        <v>1</v>
      </c>
      <c r="BF21" s="1">
        <f t="shared" si="15"/>
        <v>1</v>
      </c>
      <c r="BI21" s="12" t="s">
        <v>5</v>
      </c>
      <c r="BJ21" s="12" t="s">
        <v>8</v>
      </c>
    </row>
    <row r="22" spans="1:62" ht="18">
      <c r="B22" s="7"/>
      <c r="C22" s="204"/>
      <c r="D22" s="165"/>
      <c r="E22" s="165"/>
      <c r="F22" s="166"/>
      <c r="G22" s="182" t="s">
        <v>41</v>
      </c>
      <c r="H22" s="183"/>
      <c r="I22" s="183"/>
      <c r="J22" s="184"/>
      <c r="K22" s="9"/>
      <c r="L22" s="18">
        <v>2</v>
      </c>
      <c r="M22" s="11" t="str">
        <f t="shared" si="16"/>
        <v>Y</v>
      </c>
      <c r="N22" s="11" t="str">
        <f t="shared" si="17"/>
        <v>C</v>
      </c>
      <c r="O22" s="52" t="str">
        <f>IF(AND(VLOOKUP(M22,$A$15:$D$18,2,0)&gt;1,VLOOKUP(M22,$A$15:$D$18,2,0)&lt;3),VLOOKUP(M22,$A$15:$D$18,4,0),VLOOKUP(M22,$C$6:$D$9,2,0))</f>
        <v>Pisarčík Daniel</v>
      </c>
      <c r="P22" s="52" t="str">
        <f>IF(AND(VLOOKUP(N22,$A$33:$D$36,2,0)&gt;1,VLOOKUP(N22,$A$33:$D$36,2,0)&lt;3),VLOOKUP(N22,$A$33:$D$36,4,0),VLOOKUP(N22,$C$24:$D$27,2,0))</f>
        <v>Hajduk Roman</v>
      </c>
      <c r="Q22" s="130">
        <v>11</v>
      </c>
      <c r="R22" s="131">
        <v>8</v>
      </c>
      <c r="S22" s="130">
        <v>8</v>
      </c>
      <c r="T22" s="131">
        <v>11</v>
      </c>
      <c r="U22" s="130">
        <v>11</v>
      </c>
      <c r="V22" s="131">
        <v>9</v>
      </c>
      <c r="W22" s="130">
        <v>11</v>
      </c>
      <c r="X22" s="131">
        <v>9</v>
      </c>
      <c r="Y22" s="130"/>
      <c r="Z22" s="131"/>
      <c r="AA22" s="30">
        <f t="shared" si="3"/>
        <v>3</v>
      </c>
      <c r="AB22" s="31">
        <f t="shared" si="4"/>
        <v>1</v>
      </c>
      <c r="AC22" s="39">
        <f t="shared" si="5"/>
        <v>1</v>
      </c>
      <c r="AD22" s="40">
        <f t="shared" si="5"/>
        <v>0</v>
      </c>
      <c r="AE22" s="75"/>
      <c r="AV22" s="2">
        <f t="shared" si="6"/>
        <v>1</v>
      </c>
      <c r="AW22" s="2">
        <f t="shared" si="7"/>
        <v>0</v>
      </c>
      <c r="AX22" s="2">
        <f t="shared" si="8"/>
        <v>1</v>
      </c>
      <c r="AY22" s="2">
        <f t="shared" si="9"/>
        <v>1</v>
      </c>
      <c r="AZ22" s="2">
        <f t="shared" si="10"/>
        <v>0</v>
      </c>
      <c r="BB22" s="1">
        <f t="shared" si="11"/>
        <v>0</v>
      </c>
      <c r="BC22" s="1">
        <f t="shared" si="12"/>
        <v>1</v>
      </c>
      <c r="BD22" s="1">
        <f t="shared" si="13"/>
        <v>0</v>
      </c>
      <c r="BE22" s="1">
        <f t="shared" si="14"/>
        <v>0</v>
      </c>
      <c r="BF22" s="1">
        <f t="shared" si="15"/>
        <v>0</v>
      </c>
      <c r="BI22" s="11" t="s">
        <v>6</v>
      </c>
      <c r="BJ22" s="11" t="s">
        <v>9</v>
      </c>
    </row>
    <row r="23" spans="1:62" ht="18.75" thickBot="1">
      <c r="B23" s="7"/>
      <c r="C23" s="76"/>
      <c r="D23" s="9" t="s">
        <v>30</v>
      </c>
      <c r="E23" s="8" t="s">
        <v>31</v>
      </c>
      <c r="F23" s="46" t="s">
        <v>32</v>
      </c>
      <c r="G23" s="7" t="s">
        <v>38</v>
      </c>
      <c r="H23" s="9" t="s">
        <v>39</v>
      </c>
      <c r="I23" s="9" t="s">
        <v>39</v>
      </c>
      <c r="J23" s="45" t="s">
        <v>40</v>
      </c>
      <c r="K23" s="9"/>
      <c r="L23" s="18"/>
      <c r="M23" s="11" t="str">
        <f t="shared" si="16"/>
        <v>Z</v>
      </c>
      <c r="N23" s="11" t="str">
        <f t="shared" si="17"/>
        <v>D</v>
      </c>
      <c r="O23" s="52" t="str">
        <f>IF(AND(VLOOKUP(M23,$A$15:$D$18,2,0)&gt;1,VLOOKUP(M23,$A$15:$D$18,2,0)&lt;3),VLOOKUP(M23,$A$15:$D$18,4,0),VLOOKUP(M23,$C$6:$D$9,2,0))</f>
        <v>Švec Lukáš</v>
      </c>
      <c r="P23" s="52" t="str">
        <f>IF(AND(VLOOKUP(N23,$A$33:$D$36,2,0)&gt;1,VLOOKUP(N23,$A$33:$D$36,2,0)&lt;3),VLOOKUP(N23,$A$33:$D$36,4,0),VLOOKUP(N23,$C$24:$D$27,2,0))</f>
        <v>Žilinec Ľuboš</v>
      </c>
      <c r="Q23" s="130">
        <v>9</v>
      </c>
      <c r="R23" s="131">
        <v>11</v>
      </c>
      <c r="S23" s="130">
        <v>11</v>
      </c>
      <c r="T23" s="131">
        <v>8</v>
      </c>
      <c r="U23" s="130">
        <v>11</v>
      </c>
      <c r="V23" s="131">
        <v>7</v>
      </c>
      <c r="W23" s="130">
        <v>11</v>
      </c>
      <c r="X23" s="131">
        <v>6</v>
      </c>
      <c r="Y23" s="130"/>
      <c r="Z23" s="131"/>
      <c r="AA23" s="30">
        <f t="shared" si="3"/>
        <v>3</v>
      </c>
      <c r="AB23" s="31">
        <f t="shared" si="4"/>
        <v>1</v>
      </c>
      <c r="AC23" s="39">
        <f t="shared" si="5"/>
        <v>1</v>
      </c>
      <c r="AD23" s="40">
        <f t="shared" si="5"/>
        <v>0</v>
      </c>
      <c r="AE23" s="75"/>
      <c r="AV23" s="2">
        <f t="shared" si="6"/>
        <v>0</v>
      </c>
      <c r="AW23" s="2">
        <f t="shared" si="7"/>
        <v>1</v>
      </c>
      <c r="AX23" s="2">
        <f t="shared" si="8"/>
        <v>1</v>
      </c>
      <c r="AY23" s="2">
        <f t="shared" si="9"/>
        <v>1</v>
      </c>
      <c r="AZ23" s="2">
        <f t="shared" si="10"/>
        <v>0</v>
      </c>
      <c r="BB23" s="1">
        <f t="shared" si="11"/>
        <v>1</v>
      </c>
      <c r="BC23" s="1">
        <f t="shared" si="12"/>
        <v>0</v>
      </c>
      <c r="BD23" s="1">
        <f t="shared" si="13"/>
        <v>0</v>
      </c>
      <c r="BE23" s="1">
        <f t="shared" si="14"/>
        <v>0</v>
      </c>
      <c r="BF23" s="1">
        <f t="shared" si="15"/>
        <v>0</v>
      </c>
      <c r="BI23" s="11" t="s">
        <v>7</v>
      </c>
      <c r="BJ23" s="11" t="s">
        <v>10</v>
      </c>
    </row>
    <row r="24" spans="1:62" ht="18.75" thickBot="1">
      <c r="A24" s="135" t="str">
        <f t="shared" si="1"/>
        <v>A</v>
      </c>
      <c r="B24" s="7"/>
      <c r="C24" s="115" t="str">
        <f>IF(B21="x","X","A")</f>
        <v>A</v>
      </c>
      <c r="D24" s="123" t="s">
        <v>62</v>
      </c>
      <c r="E24" s="20">
        <f t="shared" ref="E24:F27" si="18">M82</f>
        <v>3</v>
      </c>
      <c r="F24" s="21">
        <f t="shared" si="18"/>
        <v>1</v>
      </c>
      <c r="G24" s="94"/>
      <c r="H24" s="95"/>
      <c r="I24" s="95"/>
      <c r="J24" s="96"/>
      <c r="K24" s="9"/>
      <c r="L24" s="19"/>
      <c r="M24" s="13" t="str">
        <f t="shared" si="16"/>
        <v>U</v>
      </c>
      <c r="N24" s="13" t="str">
        <f t="shared" si="17"/>
        <v>A</v>
      </c>
      <c r="O24" s="50" t="str">
        <f>IF(AND(VLOOKUP(M24,$A$15:$D$18,2,0)&gt;1,VLOOKUP(M24,$A$15:$D$18,2,0)&lt;3),VLOOKUP(M24,$A$15:$D$18,4,0),VLOOKUP(M24,$C$6:$D$9,2,0))</f>
        <v>Červenka Milan</v>
      </c>
      <c r="P24" s="50" t="str">
        <f>IF(AND(VLOOKUP(N24,$A$33:$D$36,2,0)&gt;1,VLOOKUP(N24,$A$33:$D$36,2,0)&lt;3),VLOOKUP(N24,$A$33:$D$36,4,0),VLOOKUP(N24,$C$24:$D$27,2,0))</f>
        <v>Masaryk Michal</v>
      </c>
      <c r="Q24" s="128">
        <v>10</v>
      </c>
      <c r="R24" s="129">
        <v>12</v>
      </c>
      <c r="S24" s="128">
        <v>11</v>
      </c>
      <c r="T24" s="129">
        <v>3</v>
      </c>
      <c r="U24" s="128">
        <v>11</v>
      </c>
      <c r="V24" s="129">
        <v>5</v>
      </c>
      <c r="W24" s="128">
        <v>8</v>
      </c>
      <c r="X24" s="129">
        <v>11</v>
      </c>
      <c r="Y24" s="128">
        <v>11</v>
      </c>
      <c r="Z24" s="129">
        <v>13</v>
      </c>
      <c r="AA24" s="26">
        <f t="shared" si="3"/>
        <v>2</v>
      </c>
      <c r="AB24" s="27">
        <f t="shared" si="4"/>
        <v>3</v>
      </c>
      <c r="AC24" s="41">
        <f t="shared" si="5"/>
        <v>0</v>
      </c>
      <c r="AD24" s="42">
        <f t="shared" si="5"/>
        <v>1</v>
      </c>
      <c r="AE24" s="75"/>
      <c r="AV24" s="2">
        <f t="shared" si="6"/>
        <v>0</v>
      </c>
      <c r="AW24" s="2">
        <f t="shared" si="7"/>
        <v>1</v>
      </c>
      <c r="AX24" s="2">
        <f t="shared" si="8"/>
        <v>1</v>
      </c>
      <c r="AY24" s="2">
        <f t="shared" si="9"/>
        <v>0</v>
      </c>
      <c r="AZ24" s="2">
        <f t="shared" si="10"/>
        <v>0</v>
      </c>
      <c r="BB24" s="1">
        <f t="shared" si="11"/>
        <v>1</v>
      </c>
      <c r="BC24" s="1">
        <f t="shared" si="12"/>
        <v>0</v>
      </c>
      <c r="BD24" s="1">
        <f t="shared" si="13"/>
        <v>0</v>
      </c>
      <c r="BE24" s="1">
        <f t="shared" si="14"/>
        <v>1</v>
      </c>
      <c r="BF24" s="1">
        <f t="shared" si="15"/>
        <v>1</v>
      </c>
      <c r="BI24" s="13" t="s">
        <v>4</v>
      </c>
      <c r="BJ24" s="13" t="s">
        <v>11</v>
      </c>
    </row>
    <row r="25" spans="1:62" ht="18">
      <c r="A25" s="135" t="str">
        <f t="shared" si="1"/>
        <v>B</v>
      </c>
      <c r="B25" s="7"/>
      <c r="C25" s="116" t="str">
        <f>IF(B21="x","Y","B")</f>
        <v>B</v>
      </c>
      <c r="D25" s="123" t="s">
        <v>63</v>
      </c>
      <c r="E25" s="28">
        <f t="shared" si="18"/>
        <v>3</v>
      </c>
      <c r="F25" s="29">
        <f t="shared" si="18"/>
        <v>0</v>
      </c>
      <c r="G25" s="97"/>
      <c r="H25" s="98"/>
      <c r="I25" s="98"/>
      <c r="J25" s="99"/>
      <c r="K25" s="9"/>
      <c r="L25" s="17" t="s">
        <v>18</v>
      </c>
      <c r="M25" s="12" t="str">
        <f t="shared" si="16"/>
        <v>X</v>
      </c>
      <c r="N25" s="12" t="str">
        <f t="shared" si="17"/>
        <v>C</v>
      </c>
      <c r="O25" s="48" t="str">
        <f>IF(AND(VLOOKUP(M25,$A$15:$D$18,2,0)&gt;1,VLOOKUP(M25,$A$15:$D$18,2,0)&lt;4),VLOOKUP(M25,$A$15:$D$18,4,0),VLOOKUP(M25,$C$6:$D$9,2,0))</f>
        <v>Vitáloš Jaroslav</v>
      </c>
      <c r="P25" s="48" t="str">
        <f>IF(AND(VLOOKUP(N25,$A$33:$D$36,2,0)&gt;1,VLOOKUP(N25,$A$33:$D$36,2,0)&lt;4),VLOOKUP(N25,$A$33:$D$36,4,0),VLOOKUP(N25,$C$24:$D$27,2,0))</f>
        <v>Hajduk Roman</v>
      </c>
      <c r="Q25" s="127">
        <v>5</v>
      </c>
      <c r="R25" s="126">
        <v>11</v>
      </c>
      <c r="S25" s="127">
        <v>7</v>
      </c>
      <c r="T25" s="126">
        <v>11</v>
      </c>
      <c r="U25" s="127">
        <v>11</v>
      </c>
      <c r="V25" s="126">
        <v>9</v>
      </c>
      <c r="W25" s="127">
        <v>5</v>
      </c>
      <c r="X25" s="126">
        <v>11</v>
      </c>
      <c r="Y25" s="127"/>
      <c r="Z25" s="126"/>
      <c r="AA25" s="22">
        <f t="shared" si="3"/>
        <v>1</v>
      </c>
      <c r="AB25" s="23">
        <f t="shared" si="4"/>
        <v>3</v>
      </c>
      <c r="AC25" s="35">
        <f t="shared" si="5"/>
        <v>0</v>
      </c>
      <c r="AD25" s="36">
        <f t="shared" si="5"/>
        <v>1</v>
      </c>
      <c r="AE25" s="75"/>
      <c r="AV25" s="2">
        <f t="shared" si="6"/>
        <v>0</v>
      </c>
      <c r="AW25" s="2">
        <f t="shared" si="7"/>
        <v>0</v>
      </c>
      <c r="AX25" s="2">
        <f t="shared" si="8"/>
        <v>1</v>
      </c>
      <c r="AY25" s="2">
        <f t="shared" si="9"/>
        <v>0</v>
      </c>
      <c r="AZ25" s="2">
        <f t="shared" si="10"/>
        <v>0</v>
      </c>
      <c r="BB25" s="1">
        <f t="shared" si="11"/>
        <v>1</v>
      </c>
      <c r="BC25" s="1">
        <f t="shared" si="12"/>
        <v>1</v>
      </c>
      <c r="BD25" s="1">
        <f t="shared" si="13"/>
        <v>0</v>
      </c>
      <c r="BE25" s="1">
        <f t="shared" si="14"/>
        <v>1</v>
      </c>
      <c r="BF25" s="1">
        <f t="shared" si="15"/>
        <v>0</v>
      </c>
      <c r="BI25" s="12" t="s">
        <v>6</v>
      </c>
      <c r="BJ25" s="12" t="s">
        <v>8</v>
      </c>
    </row>
    <row r="26" spans="1:62" ht="18">
      <c r="A26" s="135" t="str">
        <f t="shared" si="1"/>
        <v>C</v>
      </c>
      <c r="B26" s="7"/>
      <c r="C26" s="116" t="str">
        <f>IF(B21="x","Z","C")</f>
        <v>C</v>
      </c>
      <c r="D26" s="123" t="s">
        <v>64</v>
      </c>
      <c r="E26" s="28">
        <f t="shared" si="18"/>
        <v>2</v>
      </c>
      <c r="F26" s="29">
        <f t="shared" si="18"/>
        <v>1</v>
      </c>
      <c r="G26" s="97"/>
      <c r="H26" s="98"/>
      <c r="I26" s="98"/>
      <c r="J26" s="99"/>
      <c r="K26" s="9"/>
      <c r="L26" s="18">
        <v>3</v>
      </c>
      <c r="M26" s="11" t="str">
        <f t="shared" si="16"/>
        <v>Y</v>
      </c>
      <c r="N26" s="11" t="str">
        <f t="shared" si="17"/>
        <v>D</v>
      </c>
      <c r="O26" s="52" t="str">
        <f>IF(AND(VLOOKUP(M26,$A$15:$D$18,2,0)&gt;1,VLOOKUP(M26,$A$15:$D$18,2,0)&lt;4),VLOOKUP(M26,$A$15:$D$18,4,0),VLOOKUP(M26,$C$6:$D$9,2,0))</f>
        <v>Pisarčík Daniel</v>
      </c>
      <c r="P26" s="52" t="str">
        <f>IF(AND(VLOOKUP(N26,$A$33:$D$36,2,0)&gt;1,VLOOKUP(N26,$A$33:$D$36,2,0)&lt;4),VLOOKUP(N26,$A$33:$D$36,4,0),VLOOKUP(N26,$C$24:$D$27,2,0))</f>
        <v>Žilinec Ľuboš</v>
      </c>
      <c r="Q26" s="130">
        <v>11</v>
      </c>
      <c r="R26" s="131">
        <v>9</v>
      </c>
      <c r="S26" s="130">
        <v>7</v>
      </c>
      <c r="T26" s="131">
        <v>11</v>
      </c>
      <c r="U26" s="130">
        <v>8</v>
      </c>
      <c r="V26" s="131">
        <v>11</v>
      </c>
      <c r="W26" s="130">
        <v>9</v>
      </c>
      <c r="X26" s="131">
        <v>11</v>
      </c>
      <c r="Y26" s="130"/>
      <c r="Z26" s="131"/>
      <c r="AA26" s="30">
        <f t="shared" si="3"/>
        <v>1</v>
      </c>
      <c r="AB26" s="31">
        <f t="shared" si="4"/>
        <v>3</v>
      </c>
      <c r="AC26" s="39">
        <f t="shared" si="5"/>
        <v>0</v>
      </c>
      <c r="AD26" s="40">
        <f t="shared" si="5"/>
        <v>1</v>
      </c>
      <c r="AE26" s="75"/>
      <c r="AV26" s="2">
        <f t="shared" si="6"/>
        <v>1</v>
      </c>
      <c r="AW26" s="2">
        <f t="shared" si="7"/>
        <v>0</v>
      </c>
      <c r="AX26" s="2">
        <f t="shared" si="8"/>
        <v>0</v>
      </c>
      <c r="AY26" s="2">
        <f t="shared" si="9"/>
        <v>0</v>
      </c>
      <c r="AZ26" s="2">
        <f t="shared" si="10"/>
        <v>0</v>
      </c>
      <c r="BB26" s="1">
        <f t="shared" si="11"/>
        <v>0</v>
      </c>
      <c r="BC26" s="1">
        <f t="shared" si="12"/>
        <v>1</v>
      </c>
      <c r="BD26" s="1">
        <f t="shared" si="13"/>
        <v>1</v>
      </c>
      <c r="BE26" s="1">
        <f t="shared" si="14"/>
        <v>1</v>
      </c>
      <c r="BF26" s="1">
        <f t="shared" si="15"/>
        <v>0</v>
      </c>
      <c r="BI26" s="11" t="s">
        <v>7</v>
      </c>
      <c r="BJ26" s="11" t="s">
        <v>9</v>
      </c>
    </row>
    <row r="27" spans="1:62" ht="18.75" thickBot="1">
      <c r="A27" s="135" t="str">
        <f t="shared" si="1"/>
        <v>D</v>
      </c>
      <c r="B27" s="7"/>
      <c r="C27" s="117" t="str">
        <f>IF(B21="x","U","D")</f>
        <v>D</v>
      </c>
      <c r="D27" s="124" t="s">
        <v>65</v>
      </c>
      <c r="E27" s="24">
        <f t="shared" si="18"/>
        <v>2</v>
      </c>
      <c r="F27" s="25">
        <f t="shared" si="18"/>
        <v>2</v>
      </c>
      <c r="G27" s="97"/>
      <c r="H27" s="98"/>
      <c r="I27" s="98"/>
      <c r="J27" s="99"/>
      <c r="K27" s="9"/>
      <c r="L27" s="18"/>
      <c r="M27" s="11" t="str">
        <f t="shared" si="16"/>
        <v>Z</v>
      </c>
      <c r="N27" s="11" t="str">
        <f t="shared" si="17"/>
        <v>A</v>
      </c>
      <c r="O27" s="52" t="str">
        <f>IF(AND(VLOOKUP(M27,$A$15:$D$18,2,0)&gt;1,VLOOKUP(M27,$A$15:$D$18,2,0)&lt;4),VLOOKUP(M27,$A$15:$D$18,4,0),VLOOKUP(M27,$C$6:$D$9,2,0))</f>
        <v>Švec Lukáš</v>
      </c>
      <c r="P27" s="52" t="str">
        <f>IF(AND(VLOOKUP(N27,$A$33:$D$36,2,0)&gt;1,VLOOKUP(N27,$A$33:$D$36,2,0)&lt;4),VLOOKUP(N27,$A$33:$D$36,4,0),VLOOKUP(N27,$C$24:$D$27,2,0))</f>
        <v>Masaryk Michal</v>
      </c>
      <c r="Q27" s="130">
        <v>5</v>
      </c>
      <c r="R27" s="131">
        <v>11</v>
      </c>
      <c r="S27" s="130">
        <v>0</v>
      </c>
      <c r="T27" s="131">
        <v>11</v>
      </c>
      <c r="U27" s="130">
        <v>8</v>
      </c>
      <c r="V27" s="131">
        <v>11</v>
      </c>
      <c r="W27" s="130"/>
      <c r="X27" s="131"/>
      <c r="Y27" s="130"/>
      <c r="Z27" s="131"/>
      <c r="AA27" s="30">
        <f t="shared" si="3"/>
        <v>0</v>
      </c>
      <c r="AB27" s="31">
        <f t="shared" si="4"/>
        <v>3</v>
      </c>
      <c r="AC27" s="39">
        <f t="shared" si="5"/>
        <v>0</v>
      </c>
      <c r="AD27" s="40">
        <f t="shared" si="5"/>
        <v>1</v>
      </c>
      <c r="AE27" s="75"/>
      <c r="AV27" s="2">
        <f t="shared" si="6"/>
        <v>0</v>
      </c>
      <c r="AW27" s="2">
        <f t="shared" si="7"/>
        <v>0</v>
      </c>
      <c r="AX27" s="2">
        <f t="shared" si="8"/>
        <v>0</v>
      </c>
      <c r="AY27" s="2">
        <f t="shared" si="9"/>
        <v>0</v>
      </c>
      <c r="AZ27" s="2">
        <f t="shared" si="10"/>
        <v>0</v>
      </c>
      <c r="BB27" s="1">
        <f t="shared" si="11"/>
        <v>1</v>
      </c>
      <c r="BC27" s="1">
        <f t="shared" si="12"/>
        <v>1</v>
      </c>
      <c r="BD27" s="1">
        <f t="shared" si="13"/>
        <v>1</v>
      </c>
      <c r="BE27" s="1">
        <f t="shared" si="14"/>
        <v>0</v>
      </c>
      <c r="BF27" s="1">
        <f t="shared" si="15"/>
        <v>0</v>
      </c>
      <c r="BI27" s="11" t="s">
        <v>4</v>
      </c>
      <c r="BJ27" s="11" t="s">
        <v>10</v>
      </c>
    </row>
    <row r="28" spans="1:62" ht="18.75" thickBot="1">
      <c r="B28" s="7"/>
      <c r="C28" s="159" t="s">
        <v>36</v>
      </c>
      <c r="D28" s="119" t="s">
        <v>63</v>
      </c>
      <c r="E28" s="167">
        <f>IF(AND(AC15=0,AD15=0),0,IF(AC15=1,0,1))</f>
        <v>0</v>
      </c>
      <c r="F28" s="169">
        <f>IF(AND(AD15=0,AC15=0),0,IF(AD15=1,0,1))</f>
        <v>1</v>
      </c>
      <c r="G28" s="103"/>
      <c r="H28" s="98"/>
      <c r="I28" s="98"/>
      <c r="J28" s="99"/>
      <c r="K28" s="9"/>
      <c r="L28" s="19"/>
      <c r="M28" s="13" t="str">
        <f t="shared" si="16"/>
        <v>U</v>
      </c>
      <c r="N28" s="13" t="str">
        <f t="shared" si="17"/>
        <v>B</v>
      </c>
      <c r="O28" s="50" t="str">
        <f>IF(AND(VLOOKUP(M28,$A$15:$D$18,2,0)&gt;1,VLOOKUP(M28,$A$15:$D$18,2,0)&lt;4),VLOOKUP(M28,$A$15:$D$18,4,0),VLOOKUP(M28,$C$6:$D$9,2,0))</f>
        <v>Červenka Milan</v>
      </c>
      <c r="P28" s="50" t="str">
        <f>IF(AND(VLOOKUP(N28,$A$33:$D$36,2,0)&gt;1,VLOOKUP(N28,$A$33:$D$36,2,0)&lt;4),VLOOKUP(N28,$A$33:$D$36,4,0),VLOOKUP(N28,$C$24:$D$27,2,0))</f>
        <v>Kleberc Štefan</v>
      </c>
      <c r="Q28" s="128">
        <v>11</v>
      </c>
      <c r="R28" s="129">
        <v>8</v>
      </c>
      <c r="S28" s="128">
        <v>11</v>
      </c>
      <c r="T28" s="129">
        <v>7</v>
      </c>
      <c r="U28" s="128">
        <v>11</v>
      </c>
      <c r="V28" s="129">
        <v>13</v>
      </c>
      <c r="W28" s="128">
        <v>8</v>
      </c>
      <c r="X28" s="129">
        <v>11</v>
      </c>
      <c r="Y28" s="128">
        <v>6</v>
      </c>
      <c r="Z28" s="129">
        <v>11</v>
      </c>
      <c r="AA28" s="26">
        <f t="shared" si="3"/>
        <v>2</v>
      </c>
      <c r="AB28" s="27">
        <f t="shared" si="4"/>
        <v>3</v>
      </c>
      <c r="AC28" s="41">
        <f t="shared" si="5"/>
        <v>0</v>
      </c>
      <c r="AD28" s="42">
        <f t="shared" si="5"/>
        <v>1</v>
      </c>
      <c r="AE28" s="75"/>
      <c r="AV28" s="2">
        <f t="shared" si="6"/>
        <v>1</v>
      </c>
      <c r="AW28" s="2">
        <f t="shared" si="7"/>
        <v>1</v>
      </c>
      <c r="AX28" s="2">
        <f t="shared" si="8"/>
        <v>0</v>
      </c>
      <c r="AY28" s="2">
        <f t="shared" si="9"/>
        <v>0</v>
      </c>
      <c r="AZ28" s="2">
        <f t="shared" si="10"/>
        <v>0</v>
      </c>
      <c r="BB28" s="1">
        <f t="shared" si="11"/>
        <v>0</v>
      </c>
      <c r="BC28" s="1">
        <f t="shared" si="12"/>
        <v>0</v>
      </c>
      <c r="BD28" s="1">
        <f t="shared" si="13"/>
        <v>1</v>
      </c>
      <c r="BE28" s="1">
        <f t="shared" si="14"/>
        <v>1</v>
      </c>
      <c r="BF28" s="1">
        <f t="shared" si="15"/>
        <v>1</v>
      </c>
      <c r="BI28" s="13" t="s">
        <v>5</v>
      </c>
      <c r="BJ28" s="13" t="s">
        <v>11</v>
      </c>
    </row>
    <row r="29" spans="1:62" ht="18.75" thickBot="1">
      <c r="B29" s="7"/>
      <c r="C29" s="160"/>
      <c r="D29" s="121" t="s">
        <v>65</v>
      </c>
      <c r="E29" s="168"/>
      <c r="F29" s="170"/>
      <c r="G29" s="103"/>
      <c r="H29" s="98"/>
      <c r="I29" s="98"/>
      <c r="J29" s="99"/>
      <c r="K29" s="9"/>
      <c r="L29" s="17" t="s">
        <v>18</v>
      </c>
      <c r="M29" s="12" t="str">
        <f t="shared" si="16"/>
        <v>X</v>
      </c>
      <c r="N29" s="12" t="str">
        <f t="shared" si="17"/>
        <v>D</v>
      </c>
      <c r="O29" s="48" t="str">
        <f>IF(AND(VLOOKUP(M29,$A$15:$D$18,2,0)&gt;1,VLOOKUP(M29,$A$15:$D$18,2,0)&lt;5),VLOOKUP(M29,$A$15:$D$18,4,0),VLOOKUP(M29,$C$6:$D$9,2,0))</f>
        <v>Vitáloš Jaroslav</v>
      </c>
      <c r="P29" s="48" t="str">
        <f>IF(AND(VLOOKUP(N29,$A$33:$D$36,2,0)&gt;1,VLOOKUP(N29,$A$33:$D$36,2,0)&lt;5),VLOOKUP(N29,$A$33:$D$36,4,0),VLOOKUP(N29,$C$24:$D$27,2,0))</f>
        <v>Žilinec Ľuboš</v>
      </c>
      <c r="Q29" s="127">
        <v>11</v>
      </c>
      <c r="R29" s="126">
        <v>9</v>
      </c>
      <c r="S29" s="127">
        <v>5</v>
      </c>
      <c r="T29" s="126">
        <v>11</v>
      </c>
      <c r="U29" s="127">
        <v>5</v>
      </c>
      <c r="V29" s="126">
        <v>11</v>
      </c>
      <c r="W29" s="127">
        <v>5</v>
      </c>
      <c r="X29" s="126">
        <v>11</v>
      </c>
      <c r="Y29" s="127"/>
      <c r="Z29" s="126"/>
      <c r="AA29" s="22">
        <f t="shared" si="3"/>
        <v>1</v>
      </c>
      <c r="AB29" s="23">
        <f t="shared" si="4"/>
        <v>3</v>
      </c>
      <c r="AC29" s="35">
        <f t="shared" si="5"/>
        <v>0</v>
      </c>
      <c r="AD29" s="36">
        <f t="shared" si="5"/>
        <v>1</v>
      </c>
      <c r="AE29" s="75"/>
      <c r="AV29" s="2">
        <f t="shared" si="6"/>
        <v>1</v>
      </c>
      <c r="AW29" s="2">
        <f t="shared" si="7"/>
        <v>0</v>
      </c>
      <c r="AX29" s="2">
        <f t="shared" si="8"/>
        <v>0</v>
      </c>
      <c r="AY29" s="2">
        <f t="shared" si="9"/>
        <v>0</v>
      </c>
      <c r="AZ29" s="2">
        <f t="shared" si="10"/>
        <v>0</v>
      </c>
      <c r="BB29" s="1">
        <f t="shared" si="11"/>
        <v>0</v>
      </c>
      <c r="BC29" s="1">
        <f t="shared" si="12"/>
        <v>1</v>
      </c>
      <c r="BD29" s="1">
        <f t="shared" si="13"/>
        <v>1</v>
      </c>
      <c r="BE29" s="1">
        <f t="shared" si="14"/>
        <v>1</v>
      </c>
      <c r="BF29" s="1">
        <f t="shared" si="15"/>
        <v>0</v>
      </c>
      <c r="BI29" s="12" t="s">
        <v>7</v>
      </c>
      <c r="BJ29" s="12" t="s">
        <v>8</v>
      </c>
    </row>
    <row r="30" spans="1:62" ht="18">
      <c r="B30" s="7"/>
      <c r="C30" s="159" t="s">
        <v>37</v>
      </c>
      <c r="D30" s="119" t="s">
        <v>64</v>
      </c>
      <c r="E30" s="167">
        <f>IF(AND(AC16=0,AD16=0),0,IF(AC16=1,0,1))</f>
        <v>0</v>
      </c>
      <c r="F30" s="169">
        <f>IF(AND(AD16=0,AC16=0),0,IF(AD16=1,0,1))</f>
        <v>1</v>
      </c>
      <c r="G30" s="103"/>
      <c r="H30" s="98"/>
      <c r="I30" s="98"/>
      <c r="J30" s="99"/>
      <c r="K30" s="9"/>
      <c r="L30" s="18">
        <v>4</v>
      </c>
      <c r="M30" s="11" t="str">
        <f t="shared" si="16"/>
        <v>Y</v>
      </c>
      <c r="N30" s="11" t="str">
        <f t="shared" si="17"/>
        <v>A</v>
      </c>
      <c r="O30" s="52" t="str">
        <f>IF(AND(VLOOKUP(M30,$A$15:$D$18,2,0)&gt;1,VLOOKUP(M30,$A$15:$D$18,2,0)&lt;5),VLOOKUP(M30,$A$15:$D$18,4,0),VLOOKUP(M30,$C$6:$D$9,2,0))</f>
        <v>Pisarčík Daniel</v>
      </c>
      <c r="P30" s="52" t="str">
        <f>IF(AND(VLOOKUP(N30,$A$33:$D$36,2,0)&gt;1,VLOOKUP(N30,$A$33:$D$36,2,0)&lt;5),VLOOKUP(N30,$A$33:$D$36,4,0),VLOOKUP(N30,$C$24:$D$27,2,0))</f>
        <v>Masaryk Michal</v>
      </c>
      <c r="Q30" s="130">
        <v>11</v>
      </c>
      <c r="R30" s="131">
        <v>7</v>
      </c>
      <c r="S30" s="130">
        <v>12</v>
      </c>
      <c r="T30" s="131">
        <v>10</v>
      </c>
      <c r="U30" s="130">
        <v>9</v>
      </c>
      <c r="V30" s="131">
        <v>11</v>
      </c>
      <c r="W30" s="130">
        <v>9</v>
      </c>
      <c r="X30" s="131">
        <v>11</v>
      </c>
      <c r="Y30" s="130">
        <v>11</v>
      </c>
      <c r="Z30" s="131">
        <v>6</v>
      </c>
      <c r="AA30" s="30">
        <f t="shared" si="3"/>
        <v>3</v>
      </c>
      <c r="AB30" s="31">
        <f t="shared" si="4"/>
        <v>2</v>
      </c>
      <c r="AC30" s="39">
        <f t="shared" si="5"/>
        <v>1</v>
      </c>
      <c r="AD30" s="40">
        <f t="shared" si="5"/>
        <v>0</v>
      </c>
      <c r="AE30" s="75"/>
      <c r="AV30" s="2">
        <f t="shared" si="6"/>
        <v>1</v>
      </c>
      <c r="AW30" s="2">
        <f t="shared" si="7"/>
        <v>1</v>
      </c>
      <c r="AX30" s="2">
        <f t="shared" si="8"/>
        <v>0</v>
      </c>
      <c r="AY30" s="2">
        <f t="shared" si="9"/>
        <v>0</v>
      </c>
      <c r="AZ30" s="2">
        <f t="shared" si="10"/>
        <v>1</v>
      </c>
      <c r="BB30" s="1">
        <f t="shared" si="11"/>
        <v>0</v>
      </c>
      <c r="BC30" s="1">
        <f t="shared" si="12"/>
        <v>0</v>
      </c>
      <c r="BD30" s="1">
        <f t="shared" si="13"/>
        <v>1</v>
      </c>
      <c r="BE30" s="1">
        <f t="shared" si="14"/>
        <v>1</v>
      </c>
      <c r="BF30" s="1">
        <f t="shared" si="15"/>
        <v>0</v>
      </c>
      <c r="BI30" s="11" t="s">
        <v>4</v>
      </c>
      <c r="BJ30" s="11" t="s">
        <v>9</v>
      </c>
    </row>
    <row r="31" spans="1:62" ht="18.75" thickBot="1">
      <c r="B31" s="7"/>
      <c r="C31" s="160"/>
      <c r="D31" s="121" t="s">
        <v>62</v>
      </c>
      <c r="E31" s="168"/>
      <c r="F31" s="170"/>
      <c r="G31" s="104"/>
      <c r="H31" s="101"/>
      <c r="I31" s="101"/>
      <c r="J31" s="102"/>
      <c r="K31" s="9"/>
      <c r="L31" s="18"/>
      <c r="M31" s="11" t="str">
        <f t="shared" si="16"/>
        <v>Z</v>
      </c>
      <c r="N31" s="11" t="str">
        <f t="shared" si="17"/>
        <v>B</v>
      </c>
      <c r="O31" s="52" t="str">
        <f>IF(AND(VLOOKUP(M31,$A$15:$D$18,2,0)&gt;1,VLOOKUP(M31,$A$15:$D$18,2,0)&lt;5),VLOOKUP(M31,$A$15:$D$18,4,0),VLOOKUP(M31,$C$6:$D$9,2,0))</f>
        <v>Švec Lukáš</v>
      </c>
      <c r="P31" s="52" t="str">
        <f>IF(AND(VLOOKUP(N31,$A$33:$D$36,2,0)&gt;1,VLOOKUP(N31,$A$33:$D$36,2,0)&lt;5),VLOOKUP(N31,$A$33:$D$36,4,0),VLOOKUP(N31,$C$24:$D$27,2,0))</f>
        <v>Kleberc Štefan</v>
      </c>
      <c r="Q31" s="130"/>
      <c r="R31" s="131"/>
      <c r="S31" s="130"/>
      <c r="T31" s="131"/>
      <c r="U31" s="130"/>
      <c r="V31" s="131"/>
      <c r="W31" s="130"/>
      <c r="X31" s="131"/>
      <c r="Y31" s="130"/>
      <c r="Z31" s="131"/>
      <c r="AA31" s="30">
        <f t="shared" si="3"/>
        <v>3</v>
      </c>
      <c r="AB31" s="31">
        <f t="shared" si="4"/>
        <v>0</v>
      </c>
      <c r="AC31" s="39">
        <f t="shared" si="5"/>
        <v>1</v>
      </c>
      <c r="AD31" s="40">
        <f t="shared" si="5"/>
        <v>0</v>
      </c>
      <c r="AE31" s="75" t="s">
        <v>81</v>
      </c>
      <c r="AV31" s="2">
        <f t="shared" si="6"/>
        <v>0</v>
      </c>
      <c r="AW31" s="2">
        <f t="shared" si="7"/>
        <v>0</v>
      </c>
      <c r="AX31" s="2">
        <f t="shared" si="8"/>
        <v>0</v>
      </c>
      <c r="AY31" s="2">
        <f t="shared" si="9"/>
        <v>0</v>
      </c>
      <c r="AZ31" s="2">
        <f t="shared" si="10"/>
        <v>0</v>
      </c>
      <c r="BB31" s="1">
        <f t="shared" si="11"/>
        <v>0</v>
      </c>
      <c r="BC31" s="1">
        <f t="shared" si="12"/>
        <v>0</v>
      </c>
      <c r="BD31" s="1">
        <f t="shared" si="13"/>
        <v>0</v>
      </c>
      <c r="BE31" s="1">
        <f t="shared" si="14"/>
        <v>0</v>
      </c>
      <c r="BF31" s="1">
        <f t="shared" si="15"/>
        <v>0</v>
      </c>
      <c r="BI31" s="11" t="s">
        <v>5</v>
      </c>
      <c r="BJ31" s="11" t="s">
        <v>10</v>
      </c>
    </row>
    <row r="32" spans="1:62" ht="18.75" thickBot="1">
      <c r="B32" s="7" t="s">
        <v>42</v>
      </c>
      <c r="C32" s="7" t="s">
        <v>33</v>
      </c>
      <c r="D32" s="9"/>
      <c r="E32" s="8" t="s">
        <v>31</v>
      </c>
      <c r="F32" s="46" t="s">
        <v>32</v>
      </c>
      <c r="G32" s="7" t="s">
        <v>38</v>
      </c>
      <c r="H32" s="9" t="s">
        <v>39</v>
      </c>
      <c r="I32" s="9" t="s">
        <v>39</v>
      </c>
      <c r="J32" s="45" t="s">
        <v>40</v>
      </c>
      <c r="K32" s="9"/>
      <c r="L32" s="19"/>
      <c r="M32" s="13" t="str">
        <f t="shared" si="16"/>
        <v>U</v>
      </c>
      <c r="N32" s="13" t="str">
        <f t="shared" si="17"/>
        <v>C</v>
      </c>
      <c r="O32" s="50" t="str">
        <f>IF(AND(VLOOKUP(M32,$A$15:$D$18,2,0)&gt;1,VLOOKUP(M32,$A$15:$D$18,2,0)&lt;5),VLOOKUP(M32,$A$15:$D$18,4,0),VLOOKUP(M32,$C$6:$D$9,2,0))</f>
        <v>Červenka Milan</v>
      </c>
      <c r="P32" s="50" t="str">
        <f>IF(AND(VLOOKUP(N32,$A$33:$D$36,2,0)&gt;1,VLOOKUP(N32,$A$33:$D$36,2,0)&lt;5),VLOOKUP(N32,$A$33:$D$36,4,0),VLOOKUP(N32,$C$24:$D$27,2,0))</f>
        <v>Hajduk Roman</v>
      </c>
      <c r="Q32" s="128"/>
      <c r="R32" s="129"/>
      <c r="S32" s="128"/>
      <c r="T32" s="129"/>
      <c r="U32" s="128"/>
      <c r="V32" s="129"/>
      <c r="W32" s="128"/>
      <c r="X32" s="129"/>
      <c r="Y32" s="128"/>
      <c r="Z32" s="129"/>
      <c r="AA32" s="26">
        <f t="shared" si="3"/>
        <v>0</v>
      </c>
      <c r="AB32" s="27">
        <f t="shared" si="4"/>
        <v>3</v>
      </c>
      <c r="AC32" s="41">
        <f t="shared" si="5"/>
        <v>0</v>
      </c>
      <c r="AD32" s="42">
        <f t="shared" si="5"/>
        <v>1</v>
      </c>
      <c r="AE32" s="75" t="s">
        <v>82</v>
      </c>
      <c r="AV32" s="2">
        <f t="shared" si="6"/>
        <v>0</v>
      </c>
      <c r="AW32" s="2">
        <f t="shared" si="7"/>
        <v>0</v>
      </c>
      <c r="AX32" s="2">
        <f t="shared" si="8"/>
        <v>0</v>
      </c>
      <c r="AY32" s="2">
        <f t="shared" si="9"/>
        <v>0</v>
      </c>
      <c r="AZ32" s="2">
        <f t="shared" si="10"/>
        <v>0</v>
      </c>
      <c r="BB32" s="1">
        <f t="shared" si="11"/>
        <v>0</v>
      </c>
      <c r="BC32" s="1">
        <f t="shared" si="12"/>
        <v>0</v>
      </c>
      <c r="BD32" s="1">
        <f t="shared" si="13"/>
        <v>0</v>
      </c>
      <c r="BE32" s="1">
        <f t="shared" si="14"/>
        <v>0</v>
      </c>
      <c r="BF32" s="1">
        <f t="shared" si="15"/>
        <v>0</v>
      </c>
      <c r="BI32" s="13" t="s">
        <v>6</v>
      </c>
      <c r="BJ32" s="13" t="s">
        <v>11</v>
      </c>
    </row>
    <row r="33" spans="1:52">
      <c r="A33" s="135" t="str">
        <f t="shared" si="1"/>
        <v>A</v>
      </c>
      <c r="B33" s="118"/>
      <c r="C33" s="115" t="str">
        <f>IF(B21="x","X","A")</f>
        <v>A</v>
      </c>
      <c r="D33" s="90" t="s">
        <v>66</v>
      </c>
      <c r="E33" s="20">
        <f t="shared" ref="E33:F36" si="19">M86</f>
        <v>0</v>
      </c>
      <c r="F33" s="21">
        <f t="shared" si="19"/>
        <v>0</v>
      </c>
      <c r="G33" s="94"/>
      <c r="H33" s="95"/>
      <c r="I33" s="95"/>
      <c r="J33" s="96"/>
      <c r="K33" s="9"/>
      <c r="L33" s="9"/>
      <c r="M33" s="8"/>
      <c r="N33" s="8"/>
      <c r="O33" s="9"/>
      <c r="P33" s="9"/>
      <c r="Q33" s="68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75"/>
    </row>
    <row r="34" spans="1:52">
      <c r="A34" s="135" t="str">
        <f t="shared" si="1"/>
        <v>B</v>
      </c>
      <c r="B34" s="118"/>
      <c r="C34" s="116" t="str">
        <f>IF(B21="x","Y","B")</f>
        <v>B</v>
      </c>
      <c r="D34" s="90" t="s">
        <v>66</v>
      </c>
      <c r="E34" s="28">
        <f t="shared" si="19"/>
        <v>0</v>
      </c>
      <c r="F34" s="29">
        <f t="shared" si="19"/>
        <v>0</v>
      </c>
      <c r="G34" s="97"/>
      <c r="H34" s="98"/>
      <c r="I34" s="98"/>
      <c r="J34" s="99"/>
      <c r="K34" s="9"/>
      <c r="L34" s="9"/>
      <c r="M34" s="8"/>
      <c r="N34" s="8"/>
      <c r="O34" s="9"/>
      <c r="P34" s="9"/>
      <c r="Q34" s="68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75"/>
    </row>
    <row r="35" spans="1:52">
      <c r="A35" s="135" t="str">
        <f t="shared" si="1"/>
        <v>C</v>
      </c>
      <c r="B35" s="118"/>
      <c r="C35" s="116" t="str">
        <f>IF(B21="x","Z","C")</f>
        <v>C</v>
      </c>
      <c r="D35" s="90" t="s">
        <v>66</v>
      </c>
      <c r="E35" s="28">
        <f t="shared" si="19"/>
        <v>0</v>
      </c>
      <c r="F35" s="29">
        <f t="shared" si="19"/>
        <v>0</v>
      </c>
      <c r="G35" s="97"/>
      <c r="H35" s="98"/>
      <c r="I35" s="98"/>
      <c r="J35" s="99"/>
      <c r="K35" s="9"/>
      <c r="L35" s="9"/>
      <c r="M35" s="8"/>
      <c r="N35" s="8"/>
      <c r="O35" s="9"/>
      <c r="P35" s="9"/>
      <c r="Q35" s="68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75"/>
    </row>
    <row r="36" spans="1:52" ht="16.5" thickBot="1">
      <c r="A36" s="135" t="str">
        <f t="shared" si="1"/>
        <v>D</v>
      </c>
      <c r="B36" s="118"/>
      <c r="C36" s="117" t="str">
        <f>IF(B21="x","U","D")</f>
        <v>D</v>
      </c>
      <c r="D36" s="90" t="s">
        <v>66</v>
      </c>
      <c r="E36" s="24">
        <f t="shared" si="19"/>
        <v>0</v>
      </c>
      <c r="F36" s="25">
        <f t="shared" si="19"/>
        <v>0</v>
      </c>
      <c r="G36" s="100"/>
      <c r="H36" s="101"/>
      <c r="I36" s="101"/>
      <c r="J36" s="102"/>
      <c r="K36" s="9"/>
      <c r="L36" s="9"/>
      <c r="M36" s="8"/>
      <c r="N36" s="8"/>
      <c r="O36" s="9"/>
      <c r="P36" s="9"/>
      <c r="Q36" s="68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75"/>
    </row>
    <row r="37" spans="1:52" ht="16.5" thickBot="1">
      <c r="B37" s="10"/>
      <c r="C37" s="78"/>
      <c r="D37" s="5" t="s">
        <v>66</v>
      </c>
      <c r="E37" s="56"/>
      <c r="F37" s="56"/>
      <c r="G37" s="5"/>
      <c r="H37" s="5"/>
      <c r="I37" s="5"/>
      <c r="J37" s="47"/>
      <c r="K37" s="9"/>
      <c r="L37" s="9"/>
      <c r="M37" s="8"/>
      <c r="N37" s="8"/>
      <c r="O37" s="9"/>
      <c r="P37" s="9"/>
      <c r="Q37" s="68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75"/>
    </row>
    <row r="38" spans="1:52">
      <c r="B38" s="9"/>
      <c r="C38" s="77"/>
      <c r="D38" s="9"/>
      <c r="E38" s="8"/>
      <c r="F38" s="8"/>
      <c r="G38" s="9"/>
      <c r="H38" s="9"/>
      <c r="I38" s="9"/>
      <c r="J38" s="9"/>
      <c r="K38" s="9"/>
      <c r="L38" s="9"/>
      <c r="M38" s="8"/>
      <c r="N38" s="8"/>
      <c r="O38" s="9"/>
      <c r="P38" s="9"/>
      <c r="Q38" s="68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75"/>
    </row>
    <row r="39" spans="1:52">
      <c r="C39" s="79" t="s">
        <v>31</v>
      </c>
      <c r="D39" s="91" t="s">
        <v>78</v>
      </c>
      <c r="E39" s="8"/>
      <c r="F39" s="8"/>
      <c r="G39" s="9"/>
      <c r="H39" s="9"/>
      <c r="I39" s="9"/>
      <c r="J39" s="9"/>
      <c r="K39" s="9"/>
      <c r="L39" s="9"/>
      <c r="M39" s="8"/>
      <c r="N39" s="8"/>
      <c r="O39" s="9"/>
      <c r="P39" s="9"/>
      <c r="Q39" s="68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75"/>
    </row>
    <row r="40" spans="1:52">
      <c r="C40" s="79" t="s">
        <v>50</v>
      </c>
      <c r="D40" s="92">
        <v>40613</v>
      </c>
      <c r="E40" s="8"/>
      <c r="F40" s="8"/>
      <c r="G40" s="9"/>
      <c r="H40" s="9"/>
      <c r="I40" s="9"/>
      <c r="J40" s="9"/>
      <c r="K40" s="9"/>
      <c r="L40" s="9"/>
      <c r="M40" s="8"/>
      <c r="N40" s="8"/>
      <c r="O40" s="9"/>
      <c r="P40" s="9"/>
      <c r="Q40" s="68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75"/>
    </row>
    <row r="41" spans="1:52">
      <c r="C41" s="79" t="s">
        <v>51</v>
      </c>
      <c r="D41" s="144">
        <v>0.41666666666666669</v>
      </c>
      <c r="E41" s="8"/>
      <c r="F41" s="8"/>
      <c r="G41" s="9"/>
      <c r="H41" s="9"/>
      <c r="I41" s="9"/>
      <c r="J41" s="9"/>
      <c r="K41" s="9"/>
      <c r="L41" s="9"/>
      <c r="M41" s="8"/>
      <c r="N41" s="8"/>
      <c r="O41" s="9"/>
      <c r="P41" s="9"/>
      <c r="Q41" s="68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75"/>
    </row>
    <row r="42" spans="1:52">
      <c r="B42" s="9"/>
      <c r="C42" s="77"/>
      <c r="D42" s="9"/>
      <c r="E42" s="8"/>
      <c r="F42" s="8"/>
      <c r="G42" s="9"/>
      <c r="H42" s="9"/>
      <c r="I42" s="9"/>
      <c r="J42" s="9"/>
      <c r="K42" s="9"/>
      <c r="L42" s="80" t="s">
        <v>55</v>
      </c>
      <c r="M42" s="8"/>
      <c r="N42" s="8"/>
      <c r="O42" s="9"/>
      <c r="P42" s="9"/>
      <c r="Q42" s="68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75"/>
    </row>
    <row r="43" spans="1:52" ht="24.75" customHeight="1">
      <c r="B43" s="9"/>
      <c r="C43" s="77"/>
      <c r="D43" s="9"/>
      <c r="E43" s="8"/>
      <c r="F43" s="8"/>
      <c r="G43" s="9"/>
      <c r="H43" s="9"/>
      <c r="I43" s="9"/>
      <c r="J43" s="9"/>
      <c r="K43" s="9"/>
      <c r="L43" s="9"/>
      <c r="M43" s="8"/>
      <c r="N43" s="8"/>
      <c r="O43" s="9"/>
      <c r="P43" s="9"/>
      <c r="Q43" s="68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75"/>
    </row>
    <row r="44" spans="1:52">
      <c r="B44" s="9"/>
      <c r="C44" s="77"/>
      <c r="D44" s="9"/>
      <c r="E44" s="8"/>
      <c r="F44" s="8"/>
      <c r="G44" s="9"/>
      <c r="H44" s="9"/>
      <c r="I44" s="9"/>
      <c r="J44" s="9"/>
      <c r="K44" s="9"/>
      <c r="L44" s="9"/>
      <c r="M44" s="9"/>
      <c r="N44" s="8"/>
      <c r="O44" s="8"/>
      <c r="P44" s="9"/>
      <c r="Q44" s="68"/>
      <c r="R44" s="9"/>
      <c r="S44" s="9"/>
      <c r="T44" s="9"/>
      <c r="U44" s="68"/>
      <c r="V44" s="9"/>
      <c r="W44" s="9"/>
      <c r="X44" s="9"/>
      <c r="Y44" s="9"/>
      <c r="Z44" s="9"/>
      <c r="AA44" s="9"/>
      <c r="AB44" s="9"/>
      <c r="AC44" s="9"/>
      <c r="AD44" s="9"/>
      <c r="AE44" s="75"/>
    </row>
    <row r="45" spans="1:52" s="3" customFormat="1">
      <c r="A45" s="136"/>
      <c r="B45" s="68"/>
      <c r="C45" s="81"/>
      <c r="D45" s="82"/>
      <c r="E45" s="83"/>
      <c r="F45" s="83"/>
      <c r="G45" s="82"/>
      <c r="H45" s="82"/>
      <c r="I45" s="82"/>
      <c r="J45" s="82"/>
      <c r="K45" s="84" t="s">
        <v>52</v>
      </c>
      <c r="L45" s="82"/>
      <c r="M45" s="82"/>
      <c r="N45" s="83"/>
      <c r="O45" s="82"/>
      <c r="P45" s="82" t="s">
        <v>53</v>
      </c>
      <c r="Q45" s="82"/>
      <c r="R45" s="82"/>
      <c r="S45" s="82"/>
      <c r="T45" s="82"/>
      <c r="U45" s="82"/>
      <c r="V45" s="82"/>
      <c r="W45" s="82" t="s">
        <v>54</v>
      </c>
      <c r="X45" s="82"/>
      <c r="Y45" s="82"/>
      <c r="Z45" s="82"/>
      <c r="AA45" s="82"/>
      <c r="AB45" s="82"/>
      <c r="AC45" s="82"/>
      <c r="AD45" s="82"/>
      <c r="AE45" s="85"/>
      <c r="AV45" s="61"/>
      <c r="AW45" s="61"/>
      <c r="AX45" s="61"/>
      <c r="AY45" s="61"/>
      <c r="AZ45" s="61"/>
    </row>
    <row r="46" spans="1:52">
      <c r="B46" s="9"/>
      <c r="C46" s="9"/>
      <c r="D46" s="9"/>
      <c r="E46" s="8"/>
      <c r="F46" s="8"/>
      <c r="G46" s="9"/>
      <c r="H46" s="9"/>
      <c r="I46" s="9"/>
      <c r="J46" s="9"/>
      <c r="K46" s="9"/>
      <c r="L46" s="9"/>
      <c r="M46" s="9"/>
      <c r="N46" s="8"/>
      <c r="O46" s="8"/>
      <c r="P46" s="9"/>
      <c r="Q46" s="68"/>
      <c r="R46" s="9"/>
      <c r="S46" s="9"/>
      <c r="T46" s="9"/>
      <c r="U46" s="68"/>
      <c r="V46" s="9"/>
      <c r="W46" s="9"/>
      <c r="X46" s="9"/>
      <c r="Y46" s="9"/>
      <c r="Z46" s="9"/>
      <c r="AA46" s="9"/>
      <c r="AB46" s="9"/>
      <c r="AC46" s="9"/>
    </row>
    <row r="47" spans="1:52">
      <c r="B47" s="9"/>
      <c r="C47" s="9"/>
      <c r="D47" s="9"/>
      <c r="E47" s="8"/>
      <c r="F47" s="8"/>
      <c r="G47" s="9"/>
      <c r="H47" s="9"/>
      <c r="I47" s="9"/>
      <c r="J47" s="9"/>
      <c r="K47" s="9"/>
      <c r="L47" s="9"/>
      <c r="M47" s="8"/>
      <c r="N47" s="8"/>
      <c r="O47" s="9"/>
      <c r="P47" s="9"/>
      <c r="Q47" s="68"/>
      <c r="R47" s="9"/>
      <c r="S47" s="9"/>
      <c r="T47" s="9"/>
      <c r="U47" s="9"/>
      <c r="V47" s="9"/>
      <c r="X47" s="9"/>
      <c r="Y47" s="9"/>
      <c r="Z47" s="9"/>
      <c r="AA47" s="9"/>
      <c r="AB47" s="9"/>
      <c r="AC47" s="9"/>
    </row>
    <row r="48" spans="1:52">
      <c r="B48" s="9"/>
      <c r="C48" s="9"/>
      <c r="D48" s="9"/>
      <c r="E48" s="8"/>
      <c r="F48" s="8"/>
      <c r="G48" s="9"/>
      <c r="H48" s="9"/>
      <c r="I48" s="9"/>
      <c r="J48" s="9"/>
      <c r="K48" s="9"/>
      <c r="L48" s="9"/>
      <c r="M48" s="8"/>
      <c r="N48" s="8"/>
      <c r="O48" s="9"/>
      <c r="P48" s="9"/>
      <c r="Q48" s="68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2:29">
      <c r="B49" s="9"/>
      <c r="C49" s="9"/>
      <c r="D49" s="9"/>
      <c r="E49" s="8"/>
      <c r="F49" s="8"/>
      <c r="G49" s="9"/>
      <c r="H49" s="9"/>
      <c r="I49" s="9"/>
      <c r="J49" s="9"/>
      <c r="K49" s="9"/>
      <c r="L49" s="9"/>
      <c r="M49" s="8"/>
      <c r="N49" s="8"/>
      <c r="O49" s="9"/>
      <c r="P49" s="9"/>
      <c r="Q49" s="68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2:29">
      <c r="B50" s="9"/>
      <c r="C50" s="9"/>
      <c r="D50" s="9"/>
      <c r="E50" s="8"/>
      <c r="F50" s="8"/>
      <c r="G50" s="9"/>
      <c r="H50" s="9"/>
      <c r="I50" s="9"/>
      <c r="J50" s="9"/>
    </row>
    <row r="51" spans="2:29">
      <c r="B51" s="9"/>
      <c r="C51" s="9"/>
      <c r="D51" s="9"/>
      <c r="E51" s="8"/>
      <c r="F51" s="8"/>
      <c r="G51" s="9"/>
      <c r="H51" s="9"/>
      <c r="I51" s="9"/>
      <c r="J51" s="9"/>
    </row>
    <row r="52" spans="2:29">
      <c r="B52" s="9"/>
      <c r="C52" s="9"/>
      <c r="D52" s="9"/>
      <c r="E52" s="8"/>
      <c r="F52" s="8"/>
      <c r="G52" s="9"/>
      <c r="H52" s="9"/>
      <c r="I52" s="9"/>
      <c r="J52" s="9"/>
    </row>
    <row r="53" spans="2:29">
      <c r="B53" s="9"/>
      <c r="C53" s="9"/>
      <c r="D53" s="9"/>
      <c r="E53" s="8"/>
      <c r="F53" s="8"/>
      <c r="G53" s="9"/>
      <c r="H53" s="9"/>
      <c r="I53" s="9"/>
      <c r="J53" s="9"/>
    </row>
    <row r="54" spans="2:29">
      <c r="B54" s="9"/>
      <c r="C54" s="9"/>
      <c r="D54" s="9"/>
      <c r="E54" s="8"/>
      <c r="F54" s="8"/>
      <c r="G54" s="9"/>
      <c r="H54" s="9"/>
      <c r="I54" s="9"/>
      <c r="J54" s="9"/>
    </row>
    <row r="55" spans="2:29">
      <c r="B55" s="9"/>
      <c r="C55" s="9"/>
      <c r="D55" s="9"/>
      <c r="E55" s="8"/>
      <c r="F55" s="8"/>
      <c r="G55" s="9"/>
      <c r="H55" s="9"/>
      <c r="I55" s="9"/>
      <c r="J55" s="9"/>
    </row>
    <row r="56" spans="2:29">
      <c r="B56" s="9"/>
      <c r="C56" s="9"/>
      <c r="D56" s="9"/>
      <c r="E56" s="8"/>
      <c r="F56" s="8"/>
      <c r="G56" s="9"/>
      <c r="H56" s="9"/>
      <c r="I56" s="9"/>
      <c r="J56" s="9"/>
    </row>
    <row r="57" spans="2:29">
      <c r="B57" s="9"/>
      <c r="C57" s="9"/>
      <c r="D57" s="9"/>
      <c r="E57" s="8"/>
      <c r="F57" s="8"/>
      <c r="G57" s="9"/>
      <c r="H57" s="9"/>
      <c r="I57" s="9"/>
      <c r="J57" s="9"/>
    </row>
    <row r="58" spans="2:29">
      <c r="B58" s="9"/>
      <c r="C58" s="9"/>
      <c r="D58" s="9"/>
      <c r="E58" s="8"/>
      <c r="F58" s="8"/>
      <c r="G58" s="9"/>
      <c r="H58" s="9"/>
      <c r="I58" s="9"/>
      <c r="J58" s="9"/>
    </row>
    <row r="59" spans="2:29">
      <c r="B59" s="9"/>
      <c r="C59" s="9"/>
      <c r="D59" s="9"/>
      <c r="E59" s="8"/>
      <c r="F59" s="8"/>
      <c r="G59" s="9"/>
      <c r="H59" s="9"/>
      <c r="I59" s="9"/>
      <c r="J59" s="9"/>
    </row>
    <row r="60" spans="2:29">
      <c r="B60" s="9"/>
      <c r="C60" s="9"/>
      <c r="D60" s="9"/>
      <c r="E60" s="8"/>
      <c r="F60" s="8"/>
      <c r="G60" s="9"/>
      <c r="H60" s="9"/>
      <c r="I60" s="9"/>
      <c r="J60" s="9"/>
    </row>
    <row r="61" spans="2:29">
      <c r="B61" s="9"/>
      <c r="C61" s="9"/>
      <c r="D61" s="9"/>
      <c r="E61" s="8"/>
      <c r="F61" s="8"/>
      <c r="G61" s="9"/>
      <c r="H61" s="9"/>
      <c r="I61" s="9"/>
      <c r="J61" s="9"/>
    </row>
    <row r="65" spans="2:26">
      <c r="Q65" s="9">
        <f>SUM(Q15:Q32)</f>
        <v>150</v>
      </c>
      <c r="R65" s="9">
        <f t="shared" ref="R65:Z65" si="20">SUM(R15:R32)</f>
        <v>155</v>
      </c>
      <c r="S65" s="9">
        <f t="shared" si="20"/>
        <v>134</v>
      </c>
      <c r="T65" s="9">
        <f t="shared" si="20"/>
        <v>142</v>
      </c>
      <c r="U65" s="9">
        <f t="shared" si="20"/>
        <v>157</v>
      </c>
      <c r="V65" s="9">
        <f t="shared" si="20"/>
        <v>152</v>
      </c>
      <c r="W65" s="9">
        <f t="shared" si="20"/>
        <v>126</v>
      </c>
      <c r="X65" s="9">
        <f t="shared" si="20"/>
        <v>153</v>
      </c>
      <c r="Y65" s="9">
        <f t="shared" si="20"/>
        <v>51</v>
      </c>
      <c r="Z65" s="9">
        <f t="shared" si="20"/>
        <v>51</v>
      </c>
    </row>
    <row r="67" spans="2:26" ht="16.5" thickBot="1"/>
    <row r="68" spans="2:26">
      <c r="E68" s="196" t="s">
        <v>46</v>
      </c>
      <c r="F68" s="197"/>
      <c r="G68" s="197"/>
      <c r="H68" s="198"/>
      <c r="I68" s="196" t="s">
        <v>47</v>
      </c>
      <c r="J68" s="197"/>
      <c r="K68" s="197"/>
      <c r="L68" s="198"/>
      <c r="M68" s="54"/>
      <c r="N68" s="55"/>
    </row>
    <row r="69" spans="2:26" ht="16.5" thickBot="1">
      <c r="B69" s="1" t="s">
        <v>44</v>
      </c>
      <c r="D69" s="1" t="s">
        <v>45</v>
      </c>
      <c r="E69" s="60">
        <v>1</v>
      </c>
      <c r="F69" s="56">
        <v>2</v>
      </c>
      <c r="G69" s="5">
        <v>3</v>
      </c>
      <c r="H69" s="47">
        <v>4</v>
      </c>
      <c r="I69" s="10">
        <v>1</v>
      </c>
      <c r="J69" s="5">
        <v>2</v>
      </c>
      <c r="K69" s="5">
        <v>3</v>
      </c>
      <c r="L69" s="47">
        <v>4</v>
      </c>
      <c r="M69" s="56" t="s">
        <v>48</v>
      </c>
      <c r="N69" s="57" t="s">
        <v>49</v>
      </c>
    </row>
    <row r="70" spans="2:26">
      <c r="D70" s="1" t="str">
        <f>D6</f>
        <v>Alexy Ján</v>
      </c>
      <c r="E70" s="58">
        <f>IF(ISERROR(VLOOKUP(D70,$O$17:$AE$20,15,0))=TRUE,0,IF(OR(VLOOKUP(D70,$O$17:$AE$20,17,0)="wo",VLOOKUP(D70,$O$17:$AE$20,17,0)="ow"),0,VLOOKUP(D70,$O$17:$AE$20,15,0)))</f>
        <v>0</v>
      </c>
      <c r="F70" s="54">
        <f>IF(ISERROR(VLOOKUP(D70,$O$21:$AE$24,15,0))=TRUE,0,IF(OR(VLOOKUP(D70,$O$21:$AE$24,17,0)="wo",VLOOKUP(D70,$O$21:$AE$24,17,0)="ow"),0,VLOOKUP(D70,$O$21:$AE$24,15,0)))</f>
        <v>0</v>
      </c>
      <c r="G70" s="4">
        <f>IF(ISERROR(VLOOKUP(D70,$O$25:$AE$28,15,0))=TRUE,0,IF(OR(VLOOKUP(D70,$O$25:$AE$28,17,0)="wo",VLOOKUP(D70,$O$25:$AE$28,17,0)="ow"),0,VLOOKUP(D70,$O$25:$AE$28,15,0)))</f>
        <v>0</v>
      </c>
      <c r="H70" s="44">
        <f>IF(ISERROR(VLOOKUP(D70,$O$29:$AE$32,15,0))=TRUE,0,IF(OR(VLOOKUP(D70,$O$29:$AE$32,17,0)="wo",VLOOKUP(D70,$O$29:$AE$32,17,0)="ow"),0,VLOOKUP(D70,$O$29:$AE$32,15,0)))</f>
        <v>0</v>
      </c>
      <c r="I70" s="58">
        <f>IF(ISERROR(VLOOKUP(D70,$O$17:$AE$20,16,0))=TRUE,0,IF(OR(VLOOKUP(D70,$O$17:$AE$20,17,0)="wo",VLOOKUP(D70,$O$17:$AE$20,17,0)="ow"),0,VLOOKUP(D70,$O$17:$AE$20,16,0)))</f>
        <v>1</v>
      </c>
      <c r="J70" s="54">
        <f>IF(ISERROR(VLOOKUP(D70,$O$21:$AE$24,16,0))=TRUE,0,IF(OR(VLOOKUP(D70,$O$21:$AE$24,17,0)="wo",VLOOKUP(D70,$O$21:$AE$24,17,0)="ow"),0,VLOOKUP(D70,$O$21:$AE$24,16,0)))</f>
        <v>1</v>
      </c>
      <c r="K70" s="4">
        <f>IF(ISERROR(VLOOKUP(D70,$O$25:$AE$28,16,0))=TRUE,0,IF(OR(VLOOKUP(D70,$O$25:$AE$28,17,0)="wo",VLOOKUP(D70,$O$25:$AE$28,17,0)="ow"),0,VLOOKUP(D70,$O$25:$AE$28,16,0)))</f>
        <v>0</v>
      </c>
      <c r="L70" s="44">
        <f>IF(ISERROR(VLOOKUP(D70,$O$29:$AE$32,16,0))=TRUE,0,IF(OR(VLOOKUP(D70,$O$29:$AE$32,17,0)="wo",VLOOKUP(D70,$O$29:$AE$32,17,0)="ow"),0,VLOOKUP(D70,$O$29:$AE$32,16,0)))</f>
        <v>0</v>
      </c>
      <c r="M70" s="58">
        <f>SUM(E70:H70)</f>
        <v>0</v>
      </c>
      <c r="N70" s="55">
        <f>SUM(I70:L70)</f>
        <v>2</v>
      </c>
    </row>
    <row r="71" spans="2:26">
      <c r="D71" s="1" t="str">
        <f>D7</f>
        <v>Pisarčík Daniel</v>
      </c>
      <c r="E71" s="59">
        <f t="shared" ref="E71:E77" si="21">IF(ISERROR(VLOOKUP(D71,$O$17:$AE$20,15,0))=TRUE,0,IF(OR(VLOOKUP(D71,$O$17:$AE$20,17,0)="wo",VLOOKUP(D71,$O$17:$AE$20,17,0)="ow"),0,VLOOKUP(D71,$O$17:$AE$20,15,0)))</f>
        <v>0</v>
      </c>
      <c r="F71" s="8">
        <f t="shared" ref="F71:F77" si="22">IF(ISERROR(VLOOKUP(D71,$O$21:$AE$24,15,0))=TRUE,0,IF(OR(VLOOKUP(D71,$O$21:$AE$24,17,0)="wo",VLOOKUP(D71,$O$21:$AE$24,17,0)="ow"),0,VLOOKUP(D71,$O$21:$AE$24,15,0)))</f>
        <v>1</v>
      </c>
      <c r="G71" s="9">
        <f t="shared" ref="G71:G77" si="23">IF(ISERROR(VLOOKUP(D71,$O$25:$AE$28,15,0))=TRUE,0,IF(OR(VLOOKUP(D71,$O$25:$AE$28,17,0)="wo",VLOOKUP(D71,$O$25:$AE$28,17,0)="ow"),0,VLOOKUP(D71,$O$25:$AE$28,15,0)))</f>
        <v>0</v>
      </c>
      <c r="H71" s="45">
        <f t="shared" ref="H71:H77" si="24">IF(ISERROR(VLOOKUP(D71,$O$29:$AE$32,15,0))=TRUE,0,IF(OR(VLOOKUP(D71,$O$29:$AE$32,17,0)="wo",VLOOKUP(D71,$O$29:$AE$32,17,0)="ow"),0,VLOOKUP(D71,$O$29:$AE$32,15,0)))</f>
        <v>1</v>
      </c>
      <c r="I71" s="7">
        <f t="shared" ref="I71:I77" si="25">IF(ISERROR(VLOOKUP(D71,$O$17:$AE$20,16,0))=TRUE,0,IF(OR(VLOOKUP(D71,$O$17:$AE$20,17,0)="wo",VLOOKUP(D71,$O$17:$AE$20,17,0)="ow"),0,VLOOKUP(D71,$O$17:$AE$20,16,0)))</f>
        <v>1</v>
      </c>
      <c r="J71" s="9">
        <f t="shared" ref="J71:J77" si="26">IF(ISERROR(VLOOKUP(D71,$O$21:$AE$24,16,0))=TRUE,0,IF(OR(VLOOKUP(D71,$O$21:$AE$24,17,0)="wo",VLOOKUP(D71,$O$21:$AE$24,17,0)="ow"),0,VLOOKUP(D71,$O$21:$AE$24,16,0)))</f>
        <v>0</v>
      </c>
      <c r="K71" s="9">
        <f t="shared" ref="K71:K77" si="27">IF(ISERROR(VLOOKUP(D71,$O$25:$AE$28,16,0))=TRUE,0,IF(OR(VLOOKUP(D71,$O$25:$AE$28,17,0)="wo",VLOOKUP(D71,$O$25:$AE$28,17,0)="ow"),0,VLOOKUP(D71,$O$25:$AE$28,16,0)))</f>
        <v>1</v>
      </c>
      <c r="L71" s="45">
        <f t="shared" ref="L71:L77" si="28">IF(ISERROR(VLOOKUP(D71,$O$29:$AE$32,16,0))=TRUE,0,IF(OR(VLOOKUP(D71,$O$29:$AE$32,17,0)="wo",VLOOKUP(D71,$O$29:$AE$32,17,0)="ow"),0,VLOOKUP(D71,$O$29:$AE$32,16,0)))</f>
        <v>0</v>
      </c>
      <c r="M71" s="59">
        <f t="shared" ref="M71:M77" si="29">SUM(E71:H71)</f>
        <v>2</v>
      </c>
      <c r="N71" s="46">
        <f t="shared" ref="N71:N77" si="30">SUM(I71:L71)</f>
        <v>2</v>
      </c>
    </row>
    <row r="72" spans="2:26">
      <c r="D72" s="1" t="str">
        <f>D8</f>
        <v>Švec Lukáš</v>
      </c>
      <c r="E72" s="59">
        <f t="shared" si="21"/>
        <v>0</v>
      </c>
      <c r="F72" s="8">
        <f t="shared" si="22"/>
        <v>1</v>
      </c>
      <c r="G72" s="9">
        <f t="shared" si="23"/>
        <v>0</v>
      </c>
      <c r="H72" s="45">
        <f t="shared" si="24"/>
        <v>0</v>
      </c>
      <c r="I72" s="7">
        <f t="shared" si="25"/>
        <v>1</v>
      </c>
      <c r="J72" s="9">
        <f t="shared" si="26"/>
        <v>0</v>
      </c>
      <c r="K72" s="9">
        <f t="shared" si="27"/>
        <v>1</v>
      </c>
      <c r="L72" s="45">
        <f t="shared" si="28"/>
        <v>0</v>
      </c>
      <c r="M72" s="59">
        <f t="shared" si="29"/>
        <v>1</v>
      </c>
      <c r="N72" s="46">
        <f t="shared" si="30"/>
        <v>2</v>
      </c>
    </row>
    <row r="73" spans="2:26" ht="16.5" thickBot="1">
      <c r="D73" s="1" t="str">
        <f>D9</f>
        <v>Červenka Milan</v>
      </c>
      <c r="E73" s="60">
        <f t="shared" si="21"/>
        <v>1</v>
      </c>
      <c r="F73" s="56">
        <f t="shared" si="22"/>
        <v>0</v>
      </c>
      <c r="G73" s="5">
        <f t="shared" si="23"/>
        <v>0</v>
      </c>
      <c r="H73" s="47">
        <f t="shared" si="24"/>
        <v>0</v>
      </c>
      <c r="I73" s="10">
        <f t="shared" si="25"/>
        <v>0</v>
      </c>
      <c r="J73" s="5">
        <f t="shared" si="26"/>
        <v>1</v>
      </c>
      <c r="K73" s="5">
        <f t="shared" si="27"/>
        <v>1</v>
      </c>
      <c r="L73" s="47">
        <f t="shared" si="28"/>
        <v>0</v>
      </c>
      <c r="M73" s="60">
        <f t="shared" si="29"/>
        <v>1</v>
      </c>
      <c r="N73" s="57">
        <f t="shared" si="30"/>
        <v>2</v>
      </c>
    </row>
    <row r="74" spans="2:26">
      <c r="D74" s="1" t="str">
        <f>D15</f>
        <v>Vitáloš Jaroslav</v>
      </c>
      <c r="E74" s="58">
        <f t="shared" si="21"/>
        <v>0</v>
      </c>
      <c r="F74" s="54">
        <f t="shared" si="22"/>
        <v>0</v>
      </c>
      <c r="G74" s="4">
        <f t="shared" si="23"/>
        <v>0</v>
      </c>
      <c r="H74" s="44">
        <f t="shared" si="24"/>
        <v>0</v>
      </c>
      <c r="I74" s="6">
        <f t="shared" si="25"/>
        <v>0</v>
      </c>
      <c r="J74" s="4">
        <f t="shared" si="26"/>
        <v>0</v>
      </c>
      <c r="K74" s="4">
        <f t="shared" si="27"/>
        <v>1</v>
      </c>
      <c r="L74" s="44">
        <f t="shared" si="28"/>
        <v>1</v>
      </c>
      <c r="M74" s="59">
        <f t="shared" si="29"/>
        <v>0</v>
      </c>
      <c r="N74" s="46">
        <f t="shared" si="30"/>
        <v>2</v>
      </c>
    </row>
    <row r="75" spans="2:26">
      <c r="D75" s="1" t="str">
        <f>D16</f>
        <v xml:space="preserve"> </v>
      </c>
      <c r="E75" s="59">
        <f t="shared" si="21"/>
        <v>0</v>
      </c>
      <c r="F75" s="8">
        <f t="shared" si="22"/>
        <v>0</v>
      </c>
      <c r="G75" s="9">
        <f t="shared" si="23"/>
        <v>0</v>
      </c>
      <c r="H75" s="45">
        <f t="shared" si="24"/>
        <v>0</v>
      </c>
      <c r="I75" s="7">
        <f t="shared" si="25"/>
        <v>0</v>
      </c>
      <c r="J75" s="9">
        <f t="shared" si="26"/>
        <v>0</v>
      </c>
      <c r="K75" s="9">
        <f t="shared" si="27"/>
        <v>0</v>
      </c>
      <c r="L75" s="45">
        <f t="shared" si="28"/>
        <v>0</v>
      </c>
      <c r="M75" s="59">
        <f t="shared" si="29"/>
        <v>0</v>
      </c>
      <c r="N75" s="46">
        <f t="shared" si="30"/>
        <v>0</v>
      </c>
    </row>
    <row r="76" spans="2:26">
      <c r="D76" s="1" t="str">
        <f>D17</f>
        <v xml:space="preserve"> </v>
      </c>
      <c r="E76" s="59">
        <f t="shared" si="21"/>
        <v>0</v>
      </c>
      <c r="F76" s="8">
        <f t="shared" si="22"/>
        <v>0</v>
      </c>
      <c r="G76" s="9">
        <f t="shared" si="23"/>
        <v>0</v>
      </c>
      <c r="H76" s="45">
        <f t="shared" si="24"/>
        <v>0</v>
      </c>
      <c r="I76" s="7">
        <f t="shared" si="25"/>
        <v>0</v>
      </c>
      <c r="J76" s="9">
        <f t="shared" si="26"/>
        <v>0</v>
      </c>
      <c r="K76" s="9">
        <f t="shared" si="27"/>
        <v>0</v>
      </c>
      <c r="L76" s="45">
        <f t="shared" si="28"/>
        <v>0</v>
      </c>
      <c r="M76" s="59">
        <f t="shared" si="29"/>
        <v>0</v>
      </c>
      <c r="N76" s="46">
        <f t="shared" si="30"/>
        <v>0</v>
      </c>
    </row>
    <row r="77" spans="2:26" ht="16.5" thickBot="1">
      <c r="D77" s="1" t="str">
        <f>D18</f>
        <v xml:space="preserve"> </v>
      </c>
      <c r="E77" s="60">
        <f t="shared" si="21"/>
        <v>0</v>
      </c>
      <c r="F77" s="56">
        <f t="shared" si="22"/>
        <v>0</v>
      </c>
      <c r="G77" s="5">
        <f t="shared" si="23"/>
        <v>0</v>
      </c>
      <c r="H77" s="47">
        <f t="shared" si="24"/>
        <v>0</v>
      </c>
      <c r="I77" s="10">
        <f t="shared" si="25"/>
        <v>0</v>
      </c>
      <c r="J77" s="5">
        <f t="shared" si="26"/>
        <v>0</v>
      </c>
      <c r="K77" s="5">
        <f t="shared" si="27"/>
        <v>0</v>
      </c>
      <c r="L77" s="47">
        <f t="shared" si="28"/>
        <v>0</v>
      </c>
      <c r="M77" s="60">
        <f t="shared" si="29"/>
        <v>0</v>
      </c>
      <c r="N77" s="57">
        <f t="shared" si="30"/>
        <v>0</v>
      </c>
    </row>
    <row r="79" spans="2:26" ht="16.5" thickBot="1"/>
    <row r="80" spans="2:26">
      <c r="E80" s="196" t="s">
        <v>46</v>
      </c>
      <c r="F80" s="197"/>
      <c r="G80" s="197"/>
      <c r="H80" s="198"/>
      <c r="I80" s="196" t="s">
        <v>47</v>
      </c>
      <c r="J80" s="197"/>
      <c r="K80" s="197"/>
      <c r="L80" s="198"/>
      <c r="M80" s="54"/>
      <c r="N80" s="55"/>
    </row>
    <row r="81" spans="2:14" ht="16.5" thickBot="1">
      <c r="B81" s="1" t="s">
        <v>44</v>
      </c>
      <c r="D81" s="1" t="s">
        <v>14</v>
      </c>
      <c r="E81" s="60">
        <v>1</v>
      </c>
      <c r="F81" s="56">
        <v>2</v>
      </c>
      <c r="G81" s="5">
        <v>3</v>
      </c>
      <c r="H81" s="47">
        <v>4</v>
      </c>
      <c r="I81" s="10">
        <v>1</v>
      </c>
      <c r="J81" s="5">
        <v>2</v>
      </c>
      <c r="K81" s="5">
        <v>3</v>
      </c>
      <c r="L81" s="47">
        <v>4</v>
      </c>
      <c r="M81" s="56" t="s">
        <v>48</v>
      </c>
      <c r="N81" s="57" t="s">
        <v>49</v>
      </c>
    </row>
    <row r="82" spans="2:14">
      <c r="D82" s="1" t="str">
        <f>D24</f>
        <v>Masaryk Michal</v>
      </c>
      <c r="E82" s="58">
        <f>IF(ISERROR(VLOOKUP(D82,$P$16:$AE$20,15,0))=TRUE,0,IF(OR(VLOOKUP(D82,$P$16:$AE$20,16,0)="wo",VLOOKUP(D82,$P$16:$AE$20,16,0)="ow"),0,VLOOKUP(D82,$P$16:$AE$20,15,0)))</f>
        <v>1</v>
      </c>
      <c r="F82" s="54">
        <f>IF(ISERROR(VLOOKUP(D82,$P$21:$AE$24,15,0))=TRUE,0,IF(OR(VLOOKUP(D82,$P$21:$AE$24,16,0)="wo",VLOOKUP(D82,$P$21:$AE$24,16,0)="ow"),0,VLOOKUP(D82,$P$21:$AE$24,15,0)))</f>
        <v>1</v>
      </c>
      <c r="G82" s="4">
        <f>IF(ISERROR(VLOOKUP(D82,$P$25:$AE$28,15,0))=TRUE,0,IF(OR(VLOOKUP(D82,$P$25:$AE$28,16,0)="wo",VLOOKUP(D82,$P$25:$AE$28,16,0)="ow"),0,VLOOKUP(D82,$P$25:$AE$28,15,0)))</f>
        <v>1</v>
      </c>
      <c r="H82" s="44">
        <f>IF(ISERROR(VLOOKUP(D82,$P$29:$AE$32,15,0))=TRUE,0,IF(OR(VLOOKUP(D82,$P$29:$AE$32,16,0)="wo",VLOOKUP(D82,$P$29:$AE$32,16,0)="ow"),0,VLOOKUP(D82,$P$29:$AE$32,15,0)))</f>
        <v>0</v>
      </c>
      <c r="I82" s="58">
        <f>IF(ISERROR(VLOOKUP(D82,$P$16:$AE$20,14,0))=TRUE,0,IF(OR(VLOOKUP(D82,$P$16:$AE$20,16,0)="wo",VLOOKUP(D82,$P$16:$AE$20,16,0)="ow"),0,VLOOKUP(D82,$P$16:$AE$20,14,0)))</f>
        <v>0</v>
      </c>
      <c r="J82" s="54">
        <f>IF(ISERROR(VLOOKUP(D82,$P$21:$AE$24,14,0))=TRUE,0,IF(OR(VLOOKUP(D82,$P$21:$AE$24,16,0)="wo",VLOOKUP(D82,$P$21:$AE$24,16,0)="ow"),0,VLOOKUP(D82,$P$21:$AE$24,14,0)))</f>
        <v>0</v>
      </c>
      <c r="K82" s="4">
        <f>IF(ISERROR(VLOOKUP(D82,$P$25:$AE$28,14,0))=TRUE,0,IF(OR(VLOOKUP(D82,$P$25:$AE$28,16,0)="wo",VLOOKUP(D82,$P$25:$AE$28,16,0)="ow"),0,VLOOKUP(D82,$P$25:$AE$28,14,0)))</f>
        <v>0</v>
      </c>
      <c r="L82" s="44">
        <f>IF(ISERROR(VLOOKUP(D82,$P$29:$AE$32,14,0))=TRUE,0,IF(OR(VLOOKUP(D82,$P$29:$AE$32,16,0)="wo",VLOOKUP(D82,$P$29:$AE$32,16,0)="ow"),0,VLOOKUP(D82,$P$29:$AE$32,14,0)))</f>
        <v>1</v>
      </c>
      <c r="M82" s="58">
        <f>SUM(E82:H82)</f>
        <v>3</v>
      </c>
      <c r="N82" s="55">
        <f>SUM(I82:L82)</f>
        <v>1</v>
      </c>
    </row>
    <row r="83" spans="2:14">
      <c r="D83" s="1" t="str">
        <f>D25</f>
        <v>Kleberc Štefan</v>
      </c>
      <c r="E83" s="59">
        <f t="shared" ref="E83:E89" si="31">IF(ISERROR(VLOOKUP(D83,$P$16:$AE$20,15,0))=TRUE,0,IF(OR(VLOOKUP(D83,$P$16:$AE$20,16,0)="wo",VLOOKUP(D83,$P$16:$AE$20,16,0)="ow"),0,VLOOKUP(D83,$P$16:$AE$20,15,0)))</f>
        <v>1</v>
      </c>
      <c r="F83" s="8">
        <f t="shared" ref="F83:F89" si="32">IF(ISERROR(VLOOKUP(D83,$P$21:$AE$24,15,0))=TRUE,0,IF(OR(VLOOKUP(D83,$P$21:$AE$24,16,0)="wo",VLOOKUP(D83,$P$21:$AE$24,16,0)="ow"),0,VLOOKUP(D83,$P$21:$AE$24,15,0)))</f>
        <v>1</v>
      </c>
      <c r="G83" s="9">
        <f t="shared" ref="G83:G89" si="33">IF(ISERROR(VLOOKUP(D83,$P$25:$AE$28,15,0))=TRUE,0,IF(OR(VLOOKUP(D83,$P$25:$AE$28,16,0)="wo",VLOOKUP(D83,$P$25:$AE$28,16,0)="ow"),0,VLOOKUP(D83,$P$25:$AE$28,15,0)))</f>
        <v>1</v>
      </c>
      <c r="H83" s="45">
        <f t="shared" ref="H83:H89" si="34">IF(ISERROR(VLOOKUP(D83,$P$29:$AE$32,15,0))=TRUE,0,IF(OR(VLOOKUP(D83,$P$29:$AE$32,16,0)="wo",VLOOKUP(D83,$P$29:$AE$32,16,0)="ow"),0,VLOOKUP(D83,$P$29:$AE$32,15,0)))</f>
        <v>0</v>
      </c>
      <c r="I83" s="7">
        <f t="shared" ref="I83:I89" si="35">IF(ISERROR(VLOOKUP(D83,$P$16:$AE$20,14,0))=TRUE,0,IF(OR(VLOOKUP(D83,$P$16:$AE$20,16,0)="wo",VLOOKUP(D83,$P$16:$AE$20,16,0)="ow"),0,VLOOKUP(D83,$P$16:$AE$20,14,0)))</f>
        <v>0</v>
      </c>
      <c r="J83" s="9">
        <f t="shared" ref="J83:J89" si="36">IF(ISERROR(VLOOKUP(D83,$P$21:$AE$24,14,0))=TRUE,0,IF(OR(VLOOKUP(D83,$P$21:$AE$24,16,0)="wo",VLOOKUP(D83,$P$21:$AE$24,16,0)="ow"),0,VLOOKUP(D83,$P$21:$AE$24,14,0)))</f>
        <v>0</v>
      </c>
      <c r="K83" s="9">
        <f t="shared" ref="K83:K89" si="37">IF(ISERROR(VLOOKUP(D83,$P$25:$AE$28,14,0))=TRUE,0,IF(OR(VLOOKUP(D83,$P$25:$AE$28,16,0)="wo",VLOOKUP(D83,$P$25:$AE$28,16,0)="ow"),0,VLOOKUP(D83,$P$25:$AE$28,14,0)))</f>
        <v>0</v>
      </c>
      <c r="L83" s="45">
        <f t="shared" ref="L83:L89" si="38">IF(ISERROR(VLOOKUP(D83,$P$29:$AE$32,14,0))=TRUE,0,IF(OR(VLOOKUP(D83,$P$29:$AE$32,16,0)="wo",VLOOKUP(D83,$P$29:$AE$32,16,0)="ow"),0,VLOOKUP(D83,$P$29:$AE$32,14,0)))</f>
        <v>0</v>
      </c>
      <c r="M83" s="59">
        <f t="shared" ref="M83:M89" si="39">SUM(E83:H83)</f>
        <v>3</v>
      </c>
      <c r="N83" s="46">
        <f t="shared" ref="N83:N89" si="40">SUM(I83:L83)</f>
        <v>0</v>
      </c>
    </row>
    <row r="84" spans="2:14">
      <c r="D84" s="1" t="str">
        <f>D26</f>
        <v>Hajduk Roman</v>
      </c>
      <c r="E84" s="59">
        <f t="shared" si="31"/>
        <v>1</v>
      </c>
      <c r="F84" s="8">
        <f t="shared" si="32"/>
        <v>0</v>
      </c>
      <c r="G84" s="9">
        <f t="shared" si="33"/>
        <v>1</v>
      </c>
      <c r="H84" s="45">
        <f t="shared" si="34"/>
        <v>0</v>
      </c>
      <c r="I84" s="7">
        <f t="shared" si="35"/>
        <v>0</v>
      </c>
      <c r="J84" s="9">
        <f t="shared" si="36"/>
        <v>1</v>
      </c>
      <c r="K84" s="9">
        <f t="shared" si="37"/>
        <v>0</v>
      </c>
      <c r="L84" s="45">
        <f t="shared" si="38"/>
        <v>0</v>
      </c>
      <c r="M84" s="59">
        <f t="shared" si="39"/>
        <v>2</v>
      </c>
      <c r="N84" s="46">
        <f t="shared" si="40"/>
        <v>1</v>
      </c>
    </row>
    <row r="85" spans="2:14" ht="16.5" thickBot="1">
      <c r="D85" s="1" t="str">
        <f>D27</f>
        <v>Žilinec Ľuboš</v>
      </c>
      <c r="E85" s="60">
        <f t="shared" si="31"/>
        <v>0</v>
      </c>
      <c r="F85" s="56">
        <f t="shared" si="32"/>
        <v>0</v>
      </c>
      <c r="G85" s="5">
        <f t="shared" si="33"/>
        <v>1</v>
      </c>
      <c r="H85" s="47">
        <f t="shared" si="34"/>
        <v>1</v>
      </c>
      <c r="I85" s="10">
        <f t="shared" si="35"/>
        <v>1</v>
      </c>
      <c r="J85" s="5">
        <f t="shared" si="36"/>
        <v>1</v>
      </c>
      <c r="K85" s="5">
        <f t="shared" si="37"/>
        <v>0</v>
      </c>
      <c r="L85" s="47">
        <f t="shared" si="38"/>
        <v>0</v>
      </c>
      <c r="M85" s="60">
        <f t="shared" si="39"/>
        <v>2</v>
      </c>
      <c r="N85" s="57">
        <f t="shared" si="40"/>
        <v>2</v>
      </c>
    </row>
    <row r="86" spans="2:14">
      <c r="D86" s="1" t="str">
        <f>D33</f>
        <v xml:space="preserve"> </v>
      </c>
      <c r="E86" s="58">
        <f t="shared" si="31"/>
        <v>0</v>
      </c>
      <c r="F86" s="54">
        <f t="shared" si="32"/>
        <v>0</v>
      </c>
      <c r="G86" s="4">
        <f t="shared" si="33"/>
        <v>0</v>
      </c>
      <c r="H86" s="44">
        <f t="shared" si="34"/>
        <v>0</v>
      </c>
      <c r="I86" s="6">
        <f t="shared" si="35"/>
        <v>0</v>
      </c>
      <c r="J86" s="4">
        <f t="shared" si="36"/>
        <v>0</v>
      </c>
      <c r="K86" s="4">
        <f t="shared" si="37"/>
        <v>0</v>
      </c>
      <c r="L86" s="44">
        <f t="shared" si="38"/>
        <v>0</v>
      </c>
      <c r="M86" s="59">
        <f>SUM(E86:H86)</f>
        <v>0</v>
      </c>
      <c r="N86" s="46">
        <f t="shared" si="40"/>
        <v>0</v>
      </c>
    </row>
    <row r="87" spans="2:14">
      <c r="D87" s="1" t="str">
        <f>D34</f>
        <v xml:space="preserve"> </v>
      </c>
      <c r="E87" s="59">
        <f t="shared" si="31"/>
        <v>0</v>
      </c>
      <c r="F87" s="8">
        <f t="shared" si="32"/>
        <v>0</v>
      </c>
      <c r="G87" s="9">
        <f t="shared" si="33"/>
        <v>0</v>
      </c>
      <c r="H87" s="45">
        <f t="shared" si="34"/>
        <v>0</v>
      </c>
      <c r="I87" s="7">
        <f t="shared" si="35"/>
        <v>0</v>
      </c>
      <c r="J87" s="9">
        <f t="shared" si="36"/>
        <v>0</v>
      </c>
      <c r="K87" s="9">
        <f t="shared" si="37"/>
        <v>0</v>
      </c>
      <c r="L87" s="45">
        <f t="shared" si="38"/>
        <v>0</v>
      </c>
      <c r="M87" s="59">
        <f t="shared" si="39"/>
        <v>0</v>
      </c>
      <c r="N87" s="46">
        <f t="shared" si="40"/>
        <v>0</v>
      </c>
    </row>
    <row r="88" spans="2:14">
      <c r="D88" s="1" t="str">
        <f>D35</f>
        <v xml:space="preserve"> </v>
      </c>
      <c r="E88" s="59">
        <f t="shared" si="31"/>
        <v>0</v>
      </c>
      <c r="F88" s="8">
        <f t="shared" si="32"/>
        <v>0</v>
      </c>
      <c r="G88" s="9">
        <f t="shared" si="33"/>
        <v>0</v>
      </c>
      <c r="H88" s="45">
        <f t="shared" si="34"/>
        <v>0</v>
      </c>
      <c r="I88" s="7">
        <f t="shared" si="35"/>
        <v>0</v>
      </c>
      <c r="J88" s="9">
        <f t="shared" si="36"/>
        <v>0</v>
      </c>
      <c r="K88" s="9">
        <f t="shared" si="37"/>
        <v>0</v>
      </c>
      <c r="L88" s="45">
        <f t="shared" si="38"/>
        <v>0</v>
      </c>
      <c r="M88" s="59">
        <f t="shared" si="39"/>
        <v>0</v>
      </c>
      <c r="N88" s="46">
        <f t="shared" si="40"/>
        <v>0</v>
      </c>
    </row>
    <row r="89" spans="2:14" ht="16.5" thickBot="1">
      <c r="D89" s="1" t="str">
        <f>D36</f>
        <v xml:space="preserve"> </v>
      </c>
      <c r="E89" s="60">
        <f t="shared" si="31"/>
        <v>0</v>
      </c>
      <c r="F89" s="56">
        <f t="shared" si="32"/>
        <v>0</v>
      </c>
      <c r="G89" s="5">
        <f t="shared" si="33"/>
        <v>0</v>
      </c>
      <c r="H89" s="47">
        <f t="shared" si="34"/>
        <v>0</v>
      </c>
      <c r="I89" s="10">
        <f t="shared" si="35"/>
        <v>0</v>
      </c>
      <c r="J89" s="5">
        <f t="shared" si="36"/>
        <v>0</v>
      </c>
      <c r="K89" s="5">
        <f t="shared" si="37"/>
        <v>0</v>
      </c>
      <c r="L89" s="47">
        <f t="shared" si="38"/>
        <v>0</v>
      </c>
      <c r="M89" s="60">
        <f t="shared" si="39"/>
        <v>0</v>
      </c>
      <c r="N89" s="57">
        <f t="shared" si="40"/>
        <v>0</v>
      </c>
    </row>
  </sheetData>
  <mergeCells count="49">
    <mergeCell ref="C3:F4"/>
    <mergeCell ref="G4:J4"/>
    <mergeCell ref="P4:AD5"/>
    <mergeCell ref="Y6:Z6"/>
    <mergeCell ref="AA6:AB6"/>
    <mergeCell ref="AC6:AD6"/>
    <mergeCell ref="V12:W12"/>
    <mergeCell ref="Y7:Z8"/>
    <mergeCell ref="AA7:AB8"/>
    <mergeCell ref="AC7:AD8"/>
    <mergeCell ref="P2:AD3"/>
    <mergeCell ref="C10:C11"/>
    <mergeCell ref="E10:E11"/>
    <mergeCell ref="F10:F11"/>
    <mergeCell ref="C12:C13"/>
    <mergeCell ref="E12:E13"/>
    <mergeCell ref="F12:F13"/>
    <mergeCell ref="BB14:BF14"/>
    <mergeCell ref="E68:H68"/>
    <mergeCell ref="I68:L68"/>
    <mergeCell ref="E80:H80"/>
    <mergeCell ref="I80:L80"/>
    <mergeCell ref="C21:F22"/>
    <mergeCell ref="G22:J22"/>
    <mergeCell ref="C28:C29"/>
    <mergeCell ref="E28:E29"/>
    <mergeCell ref="F28:F29"/>
    <mergeCell ref="C30:C31"/>
    <mergeCell ref="E30:E31"/>
    <mergeCell ref="F30:F31"/>
    <mergeCell ref="L15:L16"/>
    <mergeCell ref="Q14:Z14"/>
    <mergeCell ref="AA14:AB14"/>
    <mergeCell ref="O7:O8"/>
    <mergeCell ref="O9:O10"/>
    <mergeCell ref="P7:X8"/>
    <mergeCell ref="P9:X10"/>
    <mergeCell ref="AV14:AZ14"/>
    <mergeCell ref="X12:AD12"/>
    <mergeCell ref="Q13:S13"/>
    <mergeCell ref="T13:U13"/>
    <mergeCell ref="V13:W13"/>
    <mergeCell ref="X13:AD13"/>
    <mergeCell ref="AC14:AD14"/>
    <mergeCell ref="Y9:Z10"/>
    <mergeCell ref="AA9:AB10"/>
    <mergeCell ref="AC9:AD10"/>
    <mergeCell ref="Q12:S12"/>
    <mergeCell ref="T12:U12"/>
  </mergeCells>
  <phoneticPr fontId="0" type="noConversion"/>
  <pageMargins left="0.75" right="0.75" top="1" bottom="1" header="0.4921259845" footer="0.4921259845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prazdny</vt:lpstr>
      <vt:lpstr>vysvetlivky</vt:lpstr>
      <vt:lpstr>vyplneny vzor</vt:lpstr>
      <vt:lpstr>prazdny!Oblasť_tlače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2009-11-01T23:08:52Z</cp:lastPrinted>
  <dcterms:created xsi:type="dcterms:W3CDTF">1997-01-24T11:07:25Z</dcterms:created>
  <dcterms:modified xsi:type="dcterms:W3CDTF">2012-08-04T16:05:31Z</dcterms:modified>
</cp:coreProperties>
</file>